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Model" sheetId="2" state="visible" r:id="rId2"/>
    <sheet xmlns:r="http://schemas.openxmlformats.org/officeDocument/2006/relationships" name="One-way and tornado" sheetId="3" state="visible" r:id="rId3"/>
    <sheet xmlns:r="http://schemas.openxmlformats.org/officeDocument/2006/relationships" name="Path B - ModelRisk" sheetId="4" state="visible" r:id="rId4"/>
  </sheets>
  <definedNames>
    <definedName name="Investment">Model!$D$5</definedName>
    <definedName name="Volume">Model!$D$6</definedName>
    <definedName name="Growth">Model!$D$7</definedName>
    <definedName name="Price">Model!$D$8</definedName>
    <definedName name="VarCost">Model!$D$9</definedName>
    <definedName name="Fixed">Model!$D$10</definedName>
    <definedName name="Rate">Model!$D$11</definedName>
    <definedName name="NPV">Model!$C$23</definedName>
  </definedNames>
  <calcPr calcId="124519" fullCalcOnLoad="1"/>
</workbook>
</file>

<file path=xl/styles.xml><?xml version="1.0" encoding="utf-8"?>
<styleSheet xmlns="http://schemas.openxmlformats.org/spreadsheetml/2006/main">
  <numFmts count="5">
    <numFmt numFmtId="164" formatCode="&quot;€&quot;#,##0"/>
    <numFmt numFmtId="165" formatCode="&quot;Year &quot;0"/>
    <numFmt numFmtId="166" formatCode="#,##0;[Red]-#,##0"/>
    <numFmt numFmtId="167" formatCode="0.000"/>
    <numFmt numFmtId="168" formatCode="0.0%"/>
  </numFmts>
  <fonts count="8">
    <font>
      <name val="Calibri"/>
      <family val="2"/>
      <color theme="1"/>
      <sz val="11"/>
      <scheme val="minor"/>
    </font>
    <font>
      <name val="Arial"/>
      <b val="1"/>
      <color rgb="00000000"/>
      <sz val="16"/>
    </font>
    <font>
      <name val="Arial"/>
      <i val="1"/>
      <color rgb="00555555"/>
      <sz val="9"/>
    </font>
    <font>
      <name val="Arial"/>
      <color rgb="00000000"/>
      <sz val="10"/>
    </font>
    <font>
      <name val="Arial"/>
      <b val="1"/>
      <color rgb="00000000"/>
      <sz val="12"/>
    </font>
    <font>
      <name val="Arial"/>
      <b val="1"/>
      <color rgb="00000000"/>
      <sz val="10"/>
    </font>
    <font>
      <name val="Arial"/>
      <b val="1"/>
      <color rgb="00FFFFFF"/>
      <sz val="10"/>
    </font>
    <font>
      <name val="Arial"/>
      <b val="1"/>
      <color rgb="000000FF"/>
      <sz val="10"/>
    </font>
  </fonts>
  <fills count="6">
    <fill>
      <patternFill/>
    </fill>
    <fill>
      <patternFill patternType="gray125"/>
    </fill>
    <fill>
      <patternFill patternType="solid">
        <fgColor rgb="001F3864"/>
      </patternFill>
    </fill>
    <fill>
      <patternFill patternType="solid">
        <fgColor rgb="00FFF2CC"/>
      </patternFill>
    </fill>
    <fill>
      <patternFill patternType="solid">
        <fgColor rgb="00DDEBF7"/>
      </patternFill>
    </fill>
    <fill>
      <patternFill patternType="solid">
        <fgColor rgb="00F2F2F2"/>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39">
    <xf numFmtId="0" fontId="0"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center" wrapText="1"/>
    </xf>
    <xf numFmtId="0" fontId="3" fillId="0" borderId="0" applyAlignment="1" pivotButton="0" quotePrefix="0" xfId="0">
      <alignment vertical="center" wrapText="1"/>
    </xf>
    <xf numFmtId="0" fontId="4" fillId="0" borderId="0" applyAlignment="1" pivotButton="0" quotePrefix="0" xfId="0">
      <alignment vertical="center" wrapText="1"/>
    </xf>
    <xf numFmtId="0" fontId="5" fillId="0" borderId="0" applyAlignment="1" pivotButton="0" quotePrefix="0" xfId="0">
      <alignment vertical="center" wrapText="1"/>
    </xf>
    <xf numFmtId="0" fontId="1" fillId="0" borderId="0" applyAlignment="1" pivotButton="0" quotePrefix="0" xfId="0">
      <alignment vertical="center"/>
    </xf>
    <xf numFmtId="0" fontId="6" fillId="2" borderId="1" applyAlignment="1" pivotButton="0" quotePrefix="0" xfId="0">
      <alignment horizontal="center" vertical="center" wrapText="1"/>
    </xf>
    <xf numFmtId="0" fontId="0" fillId="0" borderId="4" pivotButton="0" quotePrefix="0" xfId="0"/>
    <xf numFmtId="0" fontId="0" fillId="0" borderId="5" pivotButton="0" quotePrefix="0" xfId="0"/>
    <xf numFmtId="0" fontId="3" fillId="0" borderId="1" applyAlignment="1" pivotButton="0" quotePrefix="0" xfId="0">
      <alignment vertical="center" wrapText="1"/>
    </xf>
    <xf numFmtId="0" fontId="3" fillId="0" borderId="1" applyAlignment="1" pivotButton="0" quotePrefix="0" xfId="0">
      <alignment horizontal="center" vertical="center" wrapText="1"/>
    </xf>
    <xf numFmtId="3" fontId="7" fillId="3" borderId="1" applyAlignment="1" pivotButton="0" quotePrefix="0" xfId="0">
      <alignment horizontal="center" vertical="center" wrapText="1"/>
    </xf>
    <xf numFmtId="0" fontId="2" fillId="0" borderId="1" applyAlignment="1" pivotButton="0" quotePrefix="0" xfId="0">
      <alignment vertical="center" wrapText="1"/>
    </xf>
    <xf numFmtId="9" fontId="7" fillId="3" borderId="1" applyAlignment="1" pivotButton="0" quotePrefix="0" xfId="0">
      <alignment horizontal="center" vertical="center" wrapText="1"/>
    </xf>
    <xf numFmtId="164" fontId="7" fillId="3" borderId="1" applyAlignment="1" pivotButton="0" quotePrefix="0" xfId="0">
      <alignment horizontal="center" vertical="center" wrapText="1"/>
    </xf>
    <xf numFmtId="0" fontId="4" fillId="0" borderId="0" applyAlignment="1" pivotButton="0" quotePrefix="0" xfId="0">
      <alignment vertical="center"/>
    </xf>
    <xf numFmtId="0" fontId="6" fillId="2" borderId="1" applyAlignment="1" pivotButton="0" quotePrefix="0" xfId="0">
      <alignment vertical="center" wrapText="1"/>
    </xf>
    <xf numFmtId="165" fontId="6" fillId="2" borderId="1" applyAlignment="1" pivotButton="0" quotePrefix="0" xfId="0">
      <alignment horizontal="center" vertical="center" wrapText="1"/>
    </xf>
    <xf numFmtId="3" fontId="3" fillId="0" borderId="1" applyAlignment="1" pivotButton="0" quotePrefix="0" xfId="0">
      <alignment horizontal="center" vertical="center" wrapText="1"/>
    </xf>
    <xf numFmtId="166" fontId="3" fillId="0" borderId="1" applyAlignment="1" pivotButton="0" quotePrefix="0" xfId="0">
      <alignment horizontal="center" vertical="center" wrapText="1"/>
    </xf>
    <xf numFmtId="0" fontId="5" fillId="0" borderId="1" applyAlignment="1" pivotButton="0" quotePrefix="0" xfId="0">
      <alignment vertical="center" wrapText="1"/>
    </xf>
    <xf numFmtId="167" fontId="3" fillId="0" borderId="1" applyAlignment="1" pivotButton="0" quotePrefix="0" xfId="0">
      <alignment horizontal="center" vertical="center" wrapText="1"/>
    </xf>
    <xf numFmtId="0" fontId="5" fillId="4" borderId="1" applyAlignment="1" pivotButton="0" quotePrefix="0" xfId="0">
      <alignment vertical="center" wrapText="1"/>
    </xf>
    <xf numFmtId="166" fontId="5" fillId="4" borderId="1" applyAlignment="1" pivotButton="0" quotePrefix="0" xfId="0">
      <alignment horizontal="center" vertical="center" wrapText="1"/>
    </xf>
    <xf numFmtId="0" fontId="2" fillId="0" borderId="0" applyAlignment="1" pivotButton="0" quotePrefix="0" xfId="0">
      <alignment horizontal="center" vertical="center" wrapText="1"/>
    </xf>
    <xf numFmtId="3" fontId="5" fillId="5" borderId="1" applyAlignment="1" pivotButton="0" quotePrefix="0" xfId="0">
      <alignment horizontal="center" vertical="center" wrapText="1"/>
    </xf>
    <xf numFmtId="164" fontId="5" fillId="5" borderId="1" applyAlignment="1" pivotButton="0" quotePrefix="0" xfId="0">
      <alignment horizontal="center" vertical="center" wrapText="1"/>
    </xf>
    <xf numFmtId="166" fontId="3" fillId="4" borderId="1" applyAlignment="1" pivotButton="0" quotePrefix="0" xfId="0">
      <alignment horizontal="center" vertical="center" wrapText="1"/>
    </xf>
    <xf numFmtId="3" fontId="5" fillId="0" borderId="1" applyAlignment="1" pivotButton="0" quotePrefix="0" xfId="0">
      <alignment horizontal="center" vertical="center" wrapText="1"/>
    </xf>
    <xf numFmtId="1" fontId="3" fillId="0" borderId="1" applyAlignment="1" pivotButton="0" quotePrefix="0" xfId="0">
      <alignment horizontal="center" vertical="center" wrapText="1"/>
    </xf>
    <xf numFmtId="9" fontId="3" fillId="0" borderId="1" applyAlignment="1" pivotButton="0" quotePrefix="0" xfId="0">
      <alignment horizontal="center" vertical="center" wrapText="1"/>
    </xf>
    <xf numFmtId="164" fontId="3" fillId="0" borderId="1" applyAlignment="1" pivotButton="0" quotePrefix="0" xfId="0">
      <alignment horizontal="center" vertical="center" wrapText="1"/>
    </xf>
    <xf numFmtId="166" fontId="2" fillId="0" borderId="1" applyAlignment="1" pivotButton="0" quotePrefix="0" xfId="0">
      <alignment horizontal="center" vertical="center" wrapText="1"/>
    </xf>
    <xf numFmtId="3" fontId="3" fillId="4" borderId="1" applyAlignment="1" pivotButton="0" quotePrefix="0" xfId="0">
      <alignment horizontal="center" vertical="center" wrapText="1"/>
    </xf>
    <xf numFmtId="9" fontId="3" fillId="4" borderId="1" applyAlignment="1" pivotButton="0" quotePrefix="0" xfId="0">
      <alignment horizontal="center" vertical="center" wrapText="1"/>
    </xf>
    <xf numFmtId="164" fontId="3" fillId="4" borderId="1" applyAlignment="1" pivotButton="0" quotePrefix="0" xfId="0">
      <alignment horizontal="center" vertical="center" wrapText="1"/>
    </xf>
    <xf numFmtId="168" fontId="5" fillId="4" borderId="1" applyAlignment="1" pivotButton="0" quotePrefix="0" xfId="0">
      <alignment horizontal="center" vertical="center" wrapText="1"/>
    </xf>
    <xf numFmtId="168" fontId="3" fillId="0"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Tornado chart: change in NPV from the base case (€k)</a:t>
            </a:r>
          </a:p>
        </rich>
      </tx>
    </title>
    <plotArea>
      <barChart>
        <barDir val="bar"/>
        <grouping val="clustered"/>
        <ser>
          <idx val="0"/>
          <order val="0"/>
          <tx>
            <strRef>
              <f>'One-way and tornado'!C16</f>
            </strRef>
          </tx>
          <spPr>
            <a:solidFill xmlns:a="http://schemas.openxmlformats.org/drawingml/2006/main">
              <a:srgbClr val="D9822B"/>
            </a:solidFill>
            <a:ln xmlns:a="http://schemas.openxmlformats.org/drawingml/2006/main">
              <a:solidFill>
                <a:srgbClr val="D9822B"/>
              </a:solidFill>
              <a:prstDash val="solid"/>
            </a:ln>
          </spPr>
          <cat>
            <numRef>
              <f>'One-way and tornado'!$B$17:$B$23</f>
            </numRef>
          </cat>
          <val>
            <numRef>
              <f>'One-way and tornado'!$C$17:$C$23</f>
            </numRef>
          </val>
        </ser>
        <ser>
          <idx val="1"/>
          <order val="1"/>
          <tx>
            <strRef>
              <f>'One-way and tornado'!D16</f>
            </strRef>
          </tx>
          <spPr>
            <a:solidFill xmlns:a="http://schemas.openxmlformats.org/drawingml/2006/main">
              <a:srgbClr val="4E8BC4"/>
            </a:solidFill>
            <a:ln xmlns:a="http://schemas.openxmlformats.org/drawingml/2006/main">
              <a:solidFill>
                <a:srgbClr val="4E8BC4"/>
              </a:solidFill>
              <a:prstDash val="solid"/>
            </a:ln>
          </spPr>
          <cat>
            <numRef>
              <f>'One-way and tornado'!$B$17:$B$23</f>
            </numRef>
          </cat>
          <val>
            <numRef>
              <f>'One-way and tornado'!$D$17:$D$23</f>
            </numRef>
          </val>
        </ser>
        <gapWidth val="40"/>
        <overlap val="100"/>
        <axId val="10"/>
        <axId val="100"/>
      </barChart>
      <catAx>
        <axId val="10"/>
        <scaling>
          <orientation val="maxMin"/>
        </scaling>
        <delete val="0"/>
        <axPos val="l"/>
        <majorTickMark val="none"/>
        <minorTickMark val="none"/>
        <tickLblPos val="low"/>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1</col>
      <colOff>0</colOff>
      <row>25</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B1:B19"/>
  <sheetViews>
    <sheetView showGridLines="0" workbookViewId="0">
      <selection activeCell="A1" sqref="A1"/>
    </sheetView>
  </sheetViews>
  <sheetFormatPr baseColWidth="8" defaultRowHeight="15"/>
  <cols>
    <col width="3" customWidth="1" min="1" max="1"/>
    <col width="110" customWidth="1" min="2" max="2"/>
  </cols>
  <sheetData>
    <row r="1" ht="24" customHeight="1">
      <c r="B1" s="1" t="inlineStr">
        <is>
          <t>Sensitivity analysis in Excel: a worked example</t>
        </is>
      </c>
    </row>
    <row r="2" ht="27" customHeight="1">
      <c r="B2" s="2" t="inlineStr">
        <is>
          <t>A Vose Software workbook. The Model and One-way sheets run in any version of Excel. Path B runs with the ModelRisk add-in.</t>
        </is>
      </c>
    </row>
    <row r="3">
      <c r="B3" s="3" t="inlineStr"/>
    </row>
    <row r="4" ht="13.5" customHeight="1">
      <c r="B4" s="4" t="inlineStr">
        <is>
          <t>The question</t>
        </is>
      </c>
    </row>
    <row r="5" ht="40.5" customHeight="1">
      <c r="B5" s="3" t="inlineStr">
        <is>
          <t>A company is deciding whether to launch a new product. The base case, with every input at its best guess, gives a five-year NPV of about €155k. Which inputs could turn that into a loss, and which ones deserve more research before the decision?</t>
        </is>
      </c>
    </row>
    <row r="6">
      <c r="B6" s="3" t="inlineStr"/>
    </row>
    <row r="7" ht="13.5" customHeight="1">
      <c r="B7" s="4" t="inlineStr">
        <is>
          <t>The sheets</t>
        </is>
      </c>
    </row>
    <row r="8" ht="27" customHeight="1">
      <c r="B8" s="3" t="inlineStr">
        <is>
          <t>Model: the seven inputs (blue cells, with a low and a high value for each), the five-year cashflow and the NPV. Below it, a two-way Data Table shows the NPV for every combination of price and first-year volume.</t>
        </is>
      </c>
    </row>
    <row r="9" ht="27" customHeight="1">
      <c r="B9" s="3" t="inlineStr">
        <is>
          <t>One-way and tornado: each input moved to its low and then its high value while the others stay at base. The table ranks the inputs by how far the NPV swings, and the tornado chart draws it.</t>
        </is>
      </c>
    </row>
    <row r="10" ht="27" customHeight="1">
      <c r="B10" s="3" t="inlineStr">
        <is>
          <t>Path B - ModelRisk: the same model with every input uncertain at once, run as a Monte Carlo simulation. It answers what the one-way table can't: how likely a loss is.</t>
        </is>
      </c>
    </row>
    <row r="11">
      <c r="B11" s="3" t="inlineStr"/>
    </row>
    <row r="12" ht="13.5" customHeight="1">
      <c r="B12" s="4" t="inlineStr">
        <is>
          <t>What the example shows</t>
        </is>
      </c>
    </row>
    <row r="13" ht="54" customHeight="1">
      <c r="B13" s="3" t="inlineStr">
        <is>
          <t>First-year volume moves the NPV most (from €-186k to €496k), then variable cost, price and the initial investment. Four of the seven inputs can push the NPV below zero on their own. When all seven vary together, the simulation gives a mean NPV of about €74k and a 37% chance of a loss: most of the ranges lean towards the bad side, which the base case hides.</t>
        </is>
      </c>
    </row>
    <row r="14">
      <c r="B14" s="3" t="inlineStr"/>
    </row>
    <row r="15" ht="13.5" customHeight="1">
      <c r="B15" s="4" t="inlineStr">
        <is>
          <t>If the Data Table shows zeros or old values</t>
        </is>
      </c>
    </row>
    <row r="16" ht="27" customHeight="1">
      <c r="B16" s="3" t="inlineStr">
        <is>
          <t>Excel may be set to 'Automatic except for data tables'. Press F9, or choose Formulas &gt; Calculation Options &gt; Automatic.</t>
        </is>
      </c>
    </row>
    <row r="17">
      <c r="B17" s="3" t="inlineStr"/>
    </row>
    <row r="18" ht="27" customHeight="1">
      <c r="B18" s="5" t="inlineStr">
        <is>
          <t>The step-by-step guide that goes with this workbook: https://www.vosesoftware.com/Articles/Sensitivity-Analysis-In-Excel.php</t>
        </is>
      </c>
    </row>
    <row r="19" ht="13.5" customHeight="1">
      <c r="B19" s="5" t="inlineStr">
        <is>
          <t>Don't have ModelRisk? Free 15-day trial: https://www.vosesoftware.com/Risk-In-Excel/Download-ModelRisk-trial.php</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B1:J38"/>
  <sheetViews>
    <sheetView showGridLines="0" workbookViewId="0">
      <selection activeCell="A1" sqref="A1"/>
    </sheetView>
  </sheetViews>
  <sheetFormatPr baseColWidth="8" defaultRowHeight="15"/>
  <cols>
    <col width="3" customWidth="1" min="1" max="1"/>
    <col width="30" customWidth="1" min="2" max="2"/>
    <col width="12" customWidth="1" min="3" max="3"/>
    <col width="13" customWidth="1" min="4" max="4"/>
    <col width="13" customWidth="1" min="5" max="5"/>
    <col width="13" customWidth="1" min="6" max="6"/>
    <col width="13" customWidth="1" min="7" max="7"/>
    <col width="13" customWidth="1" min="8" max="8"/>
    <col width="13" customWidth="1" min="9" max="9"/>
    <col width="13" customWidth="1" min="10" max="10"/>
  </cols>
  <sheetData>
    <row r="1" ht="24" customHeight="1">
      <c r="B1" s="6" t="inlineStr">
        <is>
          <t>Model: five-year NPV of a new product</t>
        </is>
      </c>
    </row>
    <row r="2" ht="27" customHeight="1">
      <c r="B2" s="2" t="inlineStr">
        <is>
          <t>Blue cells are inputs. The base column is the best guess; low and high are the values used by the one-way table and the tornado chart. Change any of them and every sheet updates. Money in € thousands unless stated.</t>
        </is>
      </c>
    </row>
    <row r="4">
      <c r="B4" s="7" t="inlineStr">
        <is>
          <t>Input</t>
        </is>
      </c>
      <c r="C4" s="7" t="inlineStr">
        <is>
          <t>Unit</t>
        </is>
      </c>
      <c r="D4" s="7" t="inlineStr">
        <is>
          <t>Base</t>
        </is>
      </c>
      <c r="E4" s="7" t="inlineStr">
        <is>
          <t>Low</t>
        </is>
      </c>
      <c r="F4" s="7" t="inlineStr">
        <is>
          <t>High</t>
        </is>
      </c>
      <c r="G4" s="7" t="inlineStr">
        <is>
          <t>Note</t>
        </is>
      </c>
      <c r="H4" s="8" t="n"/>
      <c r="I4" s="8" t="n"/>
      <c r="J4" s="9" t="n"/>
    </row>
    <row r="5">
      <c r="B5" s="10" t="inlineStr">
        <is>
          <t>Initial investment</t>
        </is>
      </c>
      <c r="C5" s="11" t="inlineStr">
        <is>
          <t>€k</t>
        </is>
      </c>
      <c r="D5" s="12" t="n">
        <v>1200</v>
      </c>
      <c r="E5" s="12" t="n">
        <v>1050</v>
      </c>
      <c r="F5" s="12" t="n">
        <v>1450</v>
      </c>
      <c r="G5" s="13" t="inlineStr">
        <is>
          <t>Spent at the start (year 0)</t>
        </is>
      </c>
      <c r="H5" s="8" t="n"/>
      <c r="I5" s="8" t="n"/>
      <c r="J5" s="9" t="n"/>
    </row>
    <row r="6">
      <c r="B6" s="10" t="inlineStr">
        <is>
          <t>Year 1 sales volume</t>
        </is>
      </c>
      <c r="C6" s="11" t="inlineStr">
        <is>
          <t>units</t>
        </is>
      </c>
      <c r="D6" s="12" t="n">
        <v>20000</v>
      </c>
      <c r="E6" s="12" t="n">
        <v>16000</v>
      </c>
      <c r="F6" s="12" t="n">
        <v>24000</v>
      </c>
      <c r="G6" s="13" t="inlineStr">
        <is>
          <t>Units sold in the first year</t>
        </is>
      </c>
      <c r="H6" s="8" t="n"/>
      <c r="I6" s="8" t="n"/>
      <c r="J6" s="9" t="n"/>
    </row>
    <row r="7">
      <c r="B7" s="10" t="inlineStr">
        <is>
          <t>Annual volume growth</t>
        </is>
      </c>
      <c r="C7" s="11" t="inlineStr">
        <is>
          <t>%</t>
        </is>
      </c>
      <c r="D7" s="14" t="n">
        <v>0.05</v>
      </c>
      <c r="E7" s="14" t="n">
        <v>0</v>
      </c>
      <c r="F7" s="14" t="n">
        <v>0.1</v>
      </c>
      <c r="G7" s="13" t="inlineStr">
        <is>
          <t>Volume growth from year 2 on</t>
        </is>
      </c>
      <c r="H7" s="8" t="n"/>
      <c r="I7" s="8" t="n"/>
      <c r="J7" s="9" t="n"/>
    </row>
    <row r="8">
      <c r="B8" s="10" t="inlineStr">
        <is>
          <t>Price per unit</t>
        </is>
      </c>
      <c r="C8" s="11" t="inlineStr">
        <is>
          <t>€</t>
        </is>
      </c>
      <c r="D8" s="15" t="n">
        <v>48</v>
      </c>
      <c r="E8" s="15" t="n">
        <v>45</v>
      </c>
      <c r="F8" s="15" t="n">
        <v>50</v>
      </c>
      <c r="G8" s="13" t="inlineStr">
        <is>
          <t>Selling price</t>
        </is>
      </c>
      <c r="H8" s="8" t="n"/>
      <c r="I8" s="8" t="n"/>
      <c r="J8" s="9" t="n"/>
    </row>
    <row r="9">
      <c r="B9" s="10" t="inlineStr">
        <is>
          <t>Variable cost per unit</t>
        </is>
      </c>
      <c r="C9" s="11" t="inlineStr">
        <is>
          <t>€</t>
        </is>
      </c>
      <c r="D9" s="15" t="n">
        <v>28</v>
      </c>
      <c r="E9" s="15" t="n">
        <v>26</v>
      </c>
      <c r="F9" s="15" t="n">
        <v>33</v>
      </c>
      <c r="G9" s="13" t="inlineStr">
        <is>
          <t>Materials, labour and shipping per unit</t>
        </is>
      </c>
      <c r="H9" s="8" t="n"/>
      <c r="I9" s="8" t="n"/>
      <c r="J9" s="9" t="n"/>
    </row>
    <row r="10">
      <c r="B10" s="10" t="inlineStr">
        <is>
          <t>Fixed costs per year</t>
        </is>
      </c>
      <c r="C10" s="11" t="inlineStr">
        <is>
          <t>€k</t>
        </is>
      </c>
      <c r="D10" s="12" t="n">
        <v>90</v>
      </c>
      <c r="E10" s="12" t="n">
        <v>75</v>
      </c>
      <c r="F10" s="12" t="n">
        <v>110</v>
      </c>
      <c r="G10" s="13" t="inlineStr">
        <is>
          <t>Overheads, every year</t>
        </is>
      </c>
      <c r="H10" s="8" t="n"/>
      <c r="I10" s="8" t="n"/>
      <c r="J10" s="9" t="n"/>
    </row>
    <row r="11">
      <c r="B11" s="10" t="inlineStr">
        <is>
          <t>Discount rate</t>
        </is>
      </c>
      <c r="C11" s="11" t="inlineStr">
        <is>
          <t>%</t>
        </is>
      </c>
      <c r="D11" s="14" t="n">
        <v>0.09</v>
      </c>
      <c r="E11" s="14" t="n">
        <v>0.07000000000000001</v>
      </c>
      <c r="F11" s="14" t="n">
        <v>0.12</v>
      </c>
      <c r="G11" s="13" t="inlineStr">
        <is>
          <t>Cost of capital</t>
        </is>
      </c>
      <c r="H11" s="8" t="n"/>
      <c r="I11" s="8" t="n"/>
      <c r="J11" s="9" t="n"/>
    </row>
    <row r="13">
      <c r="B13" s="16" t="inlineStr">
        <is>
          <t>Cashflow (€ thousands)</t>
        </is>
      </c>
    </row>
    <row r="14">
      <c r="B14" s="17" t="inlineStr">
        <is>
          <t>Year</t>
        </is>
      </c>
      <c r="C14" s="18" t="n">
        <v>1</v>
      </c>
      <c r="D14" s="18" t="n">
        <v>2</v>
      </c>
      <c r="E14" s="18" t="n">
        <v>3</v>
      </c>
      <c r="F14" s="18" t="n">
        <v>4</v>
      </c>
      <c r="G14" s="18" t="n">
        <v>5</v>
      </c>
    </row>
    <row r="15">
      <c r="B15" s="10" t="inlineStr">
        <is>
          <t>Sales volume (units)</t>
        </is>
      </c>
      <c r="C15" s="19">
        <f>Volume*(1+Growth)^(C14-1)</f>
        <v/>
      </c>
      <c r="D15" s="19">
        <f>Volume*(1+Growth)^(D14-1)</f>
        <v/>
      </c>
      <c r="E15" s="19">
        <f>Volume*(1+Growth)^(E14-1)</f>
        <v/>
      </c>
      <c r="F15" s="19">
        <f>Volume*(1+Growth)^(F14-1)</f>
        <v/>
      </c>
      <c r="G15" s="19">
        <f>Volume*(1+Growth)^(G14-1)</f>
        <v/>
      </c>
    </row>
    <row r="16">
      <c r="B16" s="10" t="inlineStr">
        <is>
          <t>Revenue</t>
        </is>
      </c>
      <c r="C16" s="20">
        <f>C15*Price/1000</f>
        <v/>
      </c>
      <c r="D16" s="20">
        <f>D15*Price/1000</f>
        <v/>
      </c>
      <c r="E16" s="20">
        <f>E15*Price/1000</f>
        <v/>
      </c>
      <c r="F16" s="20">
        <f>F15*Price/1000</f>
        <v/>
      </c>
      <c r="G16" s="20">
        <f>G15*Price/1000</f>
        <v/>
      </c>
    </row>
    <row r="17">
      <c r="B17" s="10" t="inlineStr">
        <is>
          <t>Variable costs</t>
        </is>
      </c>
      <c r="C17" s="20">
        <f>-C15*VarCost/1000</f>
        <v/>
      </c>
      <c r="D17" s="20">
        <f>-D15*VarCost/1000</f>
        <v/>
      </c>
      <c r="E17" s="20">
        <f>-E15*VarCost/1000</f>
        <v/>
      </c>
      <c r="F17" s="20">
        <f>-F15*VarCost/1000</f>
        <v/>
      </c>
      <c r="G17" s="20">
        <f>-G15*VarCost/1000</f>
        <v/>
      </c>
    </row>
    <row r="18">
      <c r="B18" s="10" t="inlineStr">
        <is>
          <t>Fixed costs</t>
        </is>
      </c>
      <c r="C18" s="20">
        <f>-Fixed</f>
        <v/>
      </c>
      <c r="D18" s="20">
        <f>-Fixed</f>
        <v/>
      </c>
      <c r="E18" s="20">
        <f>-Fixed</f>
        <v/>
      </c>
      <c r="F18" s="20">
        <f>-Fixed</f>
        <v/>
      </c>
      <c r="G18" s="20">
        <f>-Fixed</f>
        <v/>
      </c>
    </row>
    <row r="19">
      <c r="B19" s="21" t="inlineStr">
        <is>
          <t>Net cashflow</t>
        </is>
      </c>
      <c r="C19" s="20">
        <f>SUM(C16:C18)</f>
        <v/>
      </c>
      <c r="D19" s="20">
        <f>SUM(D16:D18)</f>
        <v/>
      </c>
      <c r="E19" s="20">
        <f>SUM(E16:E18)</f>
        <v/>
      </c>
      <c r="F19" s="20">
        <f>SUM(F16:F18)</f>
        <v/>
      </c>
      <c r="G19" s="20">
        <f>SUM(G16:G18)</f>
        <v/>
      </c>
    </row>
    <row r="20">
      <c r="B20" s="10" t="inlineStr">
        <is>
          <t>Discount factor</t>
        </is>
      </c>
      <c r="C20" s="22">
        <f>1/(1+Rate)^C14</f>
        <v/>
      </c>
      <c r="D20" s="22">
        <f>1/(1+Rate)^D14</f>
        <v/>
      </c>
      <c r="E20" s="22">
        <f>1/(1+Rate)^E14</f>
        <v/>
      </c>
      <c r="F20" s="22">
        <f>1/(1+Rate)^F14</f>
        <v/>
      </c>
      <c r="G20" s="22">
        <f>1/(1+Rate)^G14</f>
        <v/>
      </c>
    </row>
    <row r="21">
      <c r="B21" s="21" t="inlineStr">
        <is>
          <t>Present value</t>
        </is>
      </c>
      <c r="C21" s="20">
        <f>C19*C20</f>
        <v/>
      </c>
      <c r="D21" s="20">
        <f>D19*D20</f>
        <v/>
      </c>
      <c r="E21" s="20">
        <f>E19*E20</f>
        <v/>
      </c>
      <c r="F21" s="20">
        <f>F19*F20</f>
        <v/>
      </c>
      <c r="G21" s="20">
        <f>G19*G20</f>
        <v/>
      </c>
    </row>
    <row r="23" ht="27" customHeight="1">
      <c r="B23" s="23" t="inlineStr">
        <is>
          <t>NPV (the output)</t>
        </is>
      </c>
      <c r="C23" s="24">
        <f>-Investment+SUM(C21:G21)</f>
        <v/>
      </c>
      <c r="D23" s="2" t="inlineStr">
        <is>
          <t>Initial investment at year 0, five years of cashflow, no terminal value and no tax, to keep the example readable.</t>
        </is>
      </c>
    </row>
    <row r="26">
      <c r="B26" s="4" t="inlineStr">
        <is>
          <t>Two-way Data Table: NPV (€k) by price and first-year volume</t>
        </is>
      </c>
    </row>
    <row r="27" ht="27" customHeight="1">
      <c r="B27" s="2" t="inlineStr">
        <is>
          <t>Built with Data &gt; What-If Analysis &gt; Data Table: row input cell = D6 (Year 1 sales volume), column input cell = D8 (Price per unit). The corner cell C29 points at the NPV. Red = a loss.</t>
        </is>
      </c>
    </row>
    <row r="29">
      <c r="B29" s="25" t="inlineStr">
        <is>
          <t>Price (€) ↓  Volume (units) →</t>
        </is>
      </c>
      <c r="C29" s="24">
        <f>NPV</f>
        <v/>
      </c>
      <c r="D29" s="26" t="n">
        <v>14000</v>
      </c>
      <c r="E29" s="26" t="n">
        <v>16000</v>
      </c>
      <c r="F29" s="26" t="n">
        <v>18000</v>
      </c>
      <c r="G29" s="26" t="n">
        <v>20000</v>
      </c>
      <c r="H29" s="26" t="n">
        <v>22000</v>
      </c>
      <c r="I29" s="26" t="n">
        <v>24000</v>
      </c>
      <c r="J29" s="26" t="n">
        <v>26000</v>
      </c>
    </row>
    <row r="30">
      <c r="C30" s="27" t="n">
        <v>44</v>
      </c>
      <c r="D30" s="20">
        <f t="dataTable" ref="D30:J38" dt2D="1" r1="D6" r2="D8"/>
        <v/>
      </c>
      <c r="E30" s="20" t="n"/>
      <c r="F30" s="20" t="n"/>
      <c r="G30" s="20" t="n"/>
      <c r="H30" s="20" t="n"/>
      <c r="I30" s="20" t="n"/>
      <c r="J30" s="20" t="n"/>
    </row>
    <row r="31">
      <c r="C31" s="27" t="n">
        <v>45</v>
      </c>
      <c r="D31" s="20" t="n"/>
      <c r="E31" s="20" t="n"/>
      <c r="F31" s="20" t="n"/>
      <c r="G31" s="20" t="n"/>
      <c r="H31" s="20" t="n"/>
      <c r="I31" s="20" t="n"/>
      <c r="J31" s="20" t="n"/>
    </row>
    <row r="32">
      <c r="C32" s="27" t="n">
        <v>46</v>
      </c>
      <c r="D32" s="20" t="n"/>
      <c r="E32" s="20" t="n"/>
      <c r="F32" s="20" t="n"/>
      <c r="G32" s="20" t="n"/>
      <c r="H32" s="20" t="n"/>
      <c r="I32" s="20" t="n"/>
      <c r="J32" s="20" t="n"/>
    </row>
    <row r="33">
      <c r="C33" s="27" t="n">
        <v>47</v>
      </c>
      <c r="D33" s="20" t="n"/>
      <c r="E33" s="20" t="n"/>
      <c r="F33" s="20" t="n"/>
      <c r="G33" s="20" t="n"/>
      <c r="H33" s="20" t="n"/>
      <c r="I33" s="20" t="n"/>
      <c r="J33" s="20" t="n"/>
    </row>
    <row r="34">
      <c r="C34" s="27" t="n">
        <v>48</v>
      </c>
      <c r="D34" s="20" t="n"/>
      <c r="E34" s="20" t="n"/>
      <c r="F34" s="20" t="n"/>
      <c r="G34" s="20" t="n"/>
      <c r="H34" s="20" t="n"/>
      <c r="I34" s="20" t="n"/>
      <c r="J34" s="20" t="n"/>
    </row>
    <row r="35">
      <c r="C35" s="27" t="n">
        <v>49</v>
      </c>
      <c r="D35" s="20" t="n"/>
      <c r="E35" s="20" t="n"/>
      <c r="F35" s="20" t="n"/>
      <c r="G35" s="20" t="n"/>
      <c r="H35" s="20" t="n"/>
      <c r="I35" s="20" t="n"/>
      <c r="J35" s="20" t="n"/>
    </row>
    <row r="36">
      <c r="C36" s="27" t="n">
        <v>50</v>
      </c>
      <c r="D36" s="20" t="n"/>
      <c r="E36" s="20" t="n"/>
      <c r="F36" s="20" t="n"/>
      <c r="G36" s="20" t="n"/>
      <c r="H36" s="20" t="n"/>
      <c r="I36" s="20" t="n"/>
      <c r="J36" s="20" t="n"/>
    </row>
    <row r="37">
      <c r="C37" s="27" t="n">
        <v>51</v>
      </c>
      <c r="D37" s="20" t="n"/>
      <c r="E37" s="20" t="n"/>
      <c r="F37" s="20" t="n"/>
      <c r="G37" s="20" t="n"/>
      <c r="H37" s="20" t="n"/>
      <c r="I37" s="20" t="n"/>
      <c r="J37" s="20" t="n"/>
    </row>
    <row r="38">
      <c r="C38" s="27" t="n">
        <v>52</v>
      </c>
      <c r="D38" s="20" t="n"/>
      <c r="E38" s="20" t="n"/>
      <c r="F38" s="20" t="n"/>
      <c r="G38" s="20" t="n"/>
      <c r="H38" s="20" t="n"/>
      <c r="I38" s="20" t="n"/>
      <c r="J38" s="20" t="n"/>
    </row>
  </sheetData>
  <mergeCells count="14">
    <mergeCell ref="G6:J6"/>
    <mergeCell ref="G9:J9"/>
    <mergeCell ref="G8:J8"/>
    <mergeCell ref="D23:J23"/>
    <mergeCell ref="G4:J4"/>
    <mergeCell ref="B26:J26"/>
    <mergeCell ref="B27:J27"/>
    <mergeCell ref="B1:J1"/>
    <mergeCell ref="G7:J7"/>
    <mergeCell ref="B13:G13"/>
    <mergeCell ref="G11:J11"/>
    <mergeCell ref="G10:J10"/>
    <mergeCell ref="G5:J5"/>
    <mergeCell ref="B2:J2"/>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B1:H45"/>
  <sheetViews>
    <sheetView showGridLines="0" workbookViewId="0">
      <selection activeCell="A1" sqref="A1"/>
    </sheetView>
  </sheetViews>
  <sheetFormatPr baseColWidth="8" defaultRowHeight="15"/>
  <cols>
    <col width="3" customWidth="1" min="1" max="1"/>
    <col width="26" customWidth="1" min="2" max="2"/>
    <col width="13" customWidth="1" min="3" max="3"/>
    <col width="13" customWidth="1" min="4" max="4"/>
    <col width="14" customWidth="1" min="5" max="5"/>
    <col width="14" customWidth="1" min="6" max="6"/>
    <col width="13" customWidth="1" min="7" max="7"/>
    <col width="9" customWidth="1" min="8" max="8"/>
  </cols>
  <sheetData>
    <row r="1" ht="24" customHeight="1">
      <c r="B1" s="6" t="inlineStr">
        <is>
          <t>One-way sensitivity table and tornado chart</t>
        </is>
      </c>
    </row>
    <row r="2" ht="27" customHeight="1">
      <c r="B2" s="2" t="inlineStr">
        <is>
          <t>Each row recalculates the NPV with one input at its low or high value and every other input at base. The formula is the model's NPV in one line, with that one input swapped: see the guide for how it is built.</t>
        </is>
      </c>
    </row>
    <row r="3">
      <c r="B3" s="21" t="inlineStr">
        <is>
          <t>Base-case NPV (€k)</t>
        </is>
      </c>
      <c r="C3" s="24">
        <f>NPV</f>
        <v/>
      </c>
    </row>
    <row r="5" ht="42" customHeight="1">
      <c r="B5" s="7" t="inlineStr">
        <is>
          <t>Input</t>
        </is>
      </c>
      <c r="C5" s="7" t="inlineStr">
        <is>
          <t>Low value</t>
        </is>
      </c>
      <c r="D5" s="7" t="inlineStr">
        <is>
          <t>High value</t>
        </is>
      </c>
      <c r="E5" s="7" t="inlineStr">
        <is>
          <t>NPV with input low (€k)</t>
        </is>
      </c>
      <c r="F5" s="7" t="inlineStr">
        <is>
          <t>NPV with input high (€k)</t>
        </is>
      </c>
      <c r="G5" s="7" t="inlineStr">
        <is>
          <t>Swing (€k)</t>
        </is>
      </c>
      <c r="H5" s="7" t="inlineStr">
        <is>
          <t>Rank</t>
        </is>
      </c>
    </row>
    <row r="6">
      <c r="B6" s="10">
        <f>Model!B5</f>
        <v/>
      </c>
      <c r="C6" s="19">
        <f>Model!E5</f>
        <v/>
      </c>
      <c r="D6" s="19">
        <f>Model!F5</f>
        <v/>
      </c>
      <c r="E6" s="28">
        <f>-Model!$E$5+SUMPRODUCT((Volume*(1+Growth)^({1,2,3,4,5}-1)*(Price-VarCost)/1000-Fixed)/(1+Rate)^{1,2,3,4,5})</f>
        <v/>
      </c>
      <c r="F6" s="28">
        <f>-Model!$F$5+SUMPRODUCT((Volume*(1+Growth)^({1,2,3,4,5}-1)*(Price-VarCost)/1000-Fixed)/(1+Rate)^{1,2,3,4,5})</f>
        <v/>
      </c>
      <c r="G6" s="29">
        <f>ABS(F6-E6)</f>
        <v/>
      </c>
      <c r="H6" s="30">
        <f>RANK(G6,$G$6:$G$12)+COUNTIF($G$6:G6,G6)-1</f>
        <v/>
      </c>
    </row>
    <row r="7">
      <c r="B7" s="10">
        <f>Model!B6</f>
        <v/>
      </c>
      <c r="C7" s="19">
        <f>Model!E6</f>
        <v/>
      </c>
      <c r="D7" s="19">
        <f>Model!F6</f>
        <v/>
      </c>
      <c r="E7" s="28">
        <f>-Investment+SUMPRODUCT((Model!$E$6*(1+Growth)^({1,2,3,4,5}-1)*(Price-VarCost)/1000-Fixed)/(1+Rate)^{1,2,3,4,5})</f>
        <v/>
      </c>
      <c r="F7" s="28">
        <f>-Investment+SUMPRODUCT((Model!$F$6*(1+Growth)^({1,2,3,4,5}-1)*(Price-VarCost)/1000-Fixed)/(1+Rate)^{1,2,3,4,5})</f>
        <v/>
      </c>
      <c r="G7" s="29">
        <f>ABS(F7-E7)</f>
        <v/>
      </c>
      <c r="H7" s="30">
        <f>RANK(G7,$G$6:$G$12)+COUNTIF($G$6:G7,G7)-1</f>
        <v/>
      </c>
    </row>
    <row r="8">
      <c r="B8" s="10">
        <f>Model!B7</f>
        <v/>
      </c>
      <c r="C8" s="31">
        <f>Model!E7</f>
        <v/>
      </c>
      <c r="D8" s="31">
        <f>Model!F7</f>
        <v/>
      </c>
      <c r="E8" s="28">
        <f>-Investment+SUMPRODUCT((Volume*(1+Model!$E$7)^({1,2,3,4,5}-1)*(Price-VarCost)/1000-Fixed)/(1+Rate)^{1,2,3,4,5})</f>
        <v/>
      </c>
      <c r="F8" s="28">
        <f>-Investment+SUMPRODUCT((Volume*(1+Model!$F$7)^({1,2,3,4,5}-1)*(Price-VarCost)/1000-Fixed)/(1+Rate)^{1,2,3,4,5})</f>
        <v/>
      </c>
      <c r="G8" s="29">
        <f>ABS(F8-E8)</f>
        <v/>
      </c>
      <c r="H8" s="30">
        <f>RANK(G8,$G$6:$G$12)+COUNTIF($G$6:G8,G8)-1</f>
        <v/>
      </c>
    </row>
    <row r="9">
      <c r="B9" s="10">
        <f>Model!B8</f>
        <v/>
      </c>
      <c r="C9" s="32">
        <f>Model!E8</f>
        <v/>
      </c>
      <c r="D9" s="32">
        <f>Model!F8</f>
        <v/>
      </c>
      <c r="E9" s="28">
        <f>-Investment+SUMPRODUCT((Volume*(1+Growth)^({1,2,3,4,5}-1)*(Model!$E$8-VarCost)/1000-Fixed)/(1+Rate)^{1,2,3,4,5})</f>
        <v/>
      </c>
      <c r="F9" s="28">
        <f>-Investment+SUMPRODUCT((Volume*(1+Growth)^({1,2,3,4,5}-1)*(Model!$F$8-VarCost)/1000-Fixed)/(1+Rate)^{1,2,3,4,5})</f>
        <v/>
      </c>
      <c r="G9" s="29">
        <f>ABS(F9-E9)</f>
        <v/>
      </c>
      <c r="H9" s="30">
        <f>RANK(G9,$G$6:$G$12)+COUNTIF($G$6:G9,G9)-1</f>
        <v/>
      </c>
    </row>
    <row r="10">
      <c r="B10" s="10">
        <f>Model!B9</f>
        <v/>
      </c>
      <c r="C10" s="32">
        <f>Model!E9</f>
        <v/>
      </c>
      <c r="D10" s="32">
        <f>Model!F9</f>
        <v/>
      </c>
      <c r="E10" s="28">
        <f>-Investment+SUMPRODUCT((Volume*(1+Growth)^({1,2,3,4,5}-1)*(Price-Model!$E$9)/1000-Fixed)/(1+Rate)^{1,2,3,4,5})</f>
        <v/>
      </c>
      <c r="F10" s="28">
        <f>-Investment+SUMPRODUCT((Volume*(1+Growth)^({1,2,3,4,5}-1)*(Price-Model!$F$9)/1000-Fixed)/(1+Rate)^{1,2,3,4,5})</f>
        <v/>
      </c>
      <c r="G10" s="29">
        <f>ABS(F10-E10)</f>
        <v/>
      </c>
      <c r="H10" s="30">
        <f>RANK(G10,$G$6:$G$12)+COUNTIF($G$6:G10,G10)-1</f>
        <v/>
      </c>
    </row>
    <row r="11">
      <c r="B11" s="10">
        <f>Model!B10</f>
        <v/>
      </c>
      <c r="C11" s="19">
        <f>Model!E10</f>
        <v/>
      </c>
      <c r="D11" s="19">
        <f>Model!F10</f>
        <v/>
      </c>
      <c r="E11" s="28">
        <f>-Investment+SUMPRODUCT((Volume*(1+Growth)^({1,2,3,4,5}-1)*(Price-VarCost)/1000-Model!$E$10)/(1+Rate)^{1,2,3,4,5})</f>
        <v/>
      </c>
      <c r="F11" s="28">
        <f>-Investment+SUMPRODUCT((Volume*(1+Growth)^({1,2,3,4,5}-1)*(Price-VarCost)/1000-Model!$F$10)/(1+Rate)^{1,2,3,4,5})</f>
        <v/>
      </c>
      <c r="G11" s="29">
        <f>ABS(F11-E11)</f>
        <v/>
      </c>
      <c r="H11" s="30">
        <f>RANK(G11,$G$6:$G$12)+COUNTIF($G$6:G11,G11)-1</f>
        <v/>
      </c>
    </row>
    <row r="12">
      <c r="B12" s="10">
        <f>Model!B11</f>
        <v/>
      </c>
      <c r="C12" s="31">
        <f>Model!E11</f>
        <v/>
      </c>
      <c r="D12" s="31">
        <f>Model!F11</f>
        <v/>
      </c>
      <c r="E12" s="28">
        <f>-Investment+SUMPRODUCT((Volume*(1+Growth)^({1,2,3,4,5}-1)*(Price-VarCost)/1000-Fixed)/(1+Model!$E$11)^{1,2,3,4,5})</f>
        <v/>
      </c>
      <c r="F12" s="28">
        <f>-Investment+SUMPRODUCT((Volume*(1+Growth)^({1,2,3,4,5}-1)*(Price-VarCost)/1000-Fixed)/(1+Model!$F$11)^{1,2,3,4,5})</f>
        <v/>
      </c>
      <c r="G12" s="29">
        <f>ABS(F12-E12)</f>
        <v/>
      </c>
      <c r="H12" s="30">
        <f>RANK(G12,$G$6:$G$12)+COUNTIF($G$6:G12,G12)-1</f>
        <v/>
      </c>
    </row>
    <row r="13" ht="13.5" customHeight="1">
      <c r="B13" s="13" t="inlineStr">
        <is>
          <t>Check: same formula, nothing swapped</t>
        </is>
      </c>
      <c r="C13" s="8" t="n"/>
      <c r="D13" s="9" t="n"/>
      <c r="E13" s="33">
        <f>-Investment+SUMPRODUCT((Volume*(1+Growth)^({1,2,3,4,5}-1)*(Price-VarCost)/1000-Fixed)/(1+Rate)^{1,2,3,4,5})</f>
        <v/>
      </c>
      <c r="F13" s="2" t="inlineStr">
        <is>
          <t>Should equal the base-case NPV.</t>
        </is>
      </c>
    </row>
    <row r="15">
      <c r="B15" s="16" t="inlineStr">
        <is>
          <t>Sorted by swing, for the tornado chart</t>
        </is>
      </c>
    </row>
    <row r="16" ht="42" customHeight="1">
      <c r="B16" s="7" t="inlineStr">
        <is>
          <t>Input</t>
        </is>
      </c>
      <c r="C16" s="7" t="inlineStr">
        <is>
          <t>Change in NPV, input low (€k)</t>
        </is>
      </c>
      <c r="D16" s="7" t="inlineStr">
        <is>
          <t>Change in NPV, input high (€k)</t>
        </is>
      </c>
      <c r="E16" s="7" t="inlineStr">
        <is>
          <t>Rank</t>
        </is>
      </c>
    </row>
    <row r="17">
      <c r="B17" s="10">
        <f>INDEX($B$6:$B$12,MATCH(E17,$H$6:$H$12,0))</f>
        <v/>
      </c>
      <c r="C17" s="20">
        <f>INDEX($E$6:$E$12,MATCH(E17,$H$6:$H$12,0))-$C$3</f>
        <v/>
      </c>
      <c r="D17" s="20">
        <f>INDEX($F$6:$F$12,MATCH(E17,$H$6:$H$12,0))-$C$3</f>
        <v/>
      </c>
      <c r="E17" s="30" t="n">
        <v>1</v>
      </c>
    </row>
    <row r="18">
      <c r="B18" s="10">
        <f>INDEX($B$6:$B$12,MATCH(E18,$H$6:$H$12,0))</f>
        <v/>
      </c>
      <c r="C18" s="20">
        <f>INDEX($E$6:$E$12,MATCH(E18,$H$6:$H$12,0))-$C$3</f>
        <v/>
      </c>
      <c r="D18" s="20">
        <f>INDEX($F$6:$F$12,MATCH(E18,$H$6:$H$12,0))-$C$3</f>
        <v/>
      </c>
      <c r="E18" s="30" t="n">
        <v>2</v>
      </c>
    </row>
    <row r="19">
      <c r="B19" s="10">
        <f>INDEX($B$6:$B$12,MATCH(E19,$H$6:$H$12,0))</f>
        <v/>
      </c>
      <c r="C19" s="20">
        <f>INDEX($E$6:$E$12,MATCH(E19,$H$6:$H$12,0))-$C$3</f>
        <v/>
      </c>
      <c r="D19" s="20">
        <f>INDEX($F$6:$F$12,MATCH(E19,$H$6:$H$12,0))-$C$3</f>
        <v/>
      </c>
      <c r="E19" s="30" t="n">
        <v>3</v>
      </c>
    </row>
    <row r="20">
      <c r="B20" s="10">
        <f>INDEX($B$6:$B$12,MATCH(E20,$H$6:$H$12,0))</f>
        <v/>
      </c>
      <c r="C20" s="20">
        <f>INDEX($E$6:$E$12,MATCH(E20,$H$6:$H$12,0))-$C$3</f>
        <v/>
      </c>
      <c r="D20" s="20">
        <f>INDEX($F$6:$F$12,MATCH(E20,$H$6:$H$12,0))-$C$3</f>
        <v/>
      </c>
      <c r="E20" s="30" t="n">
        <v>4</v>
      </c>
    </row>
    <row r="21">
      <c r="B21" s="10">
        <f>INDEX($B$6:$B$12,MATCH(E21,$H$6:$H$12,0))</f>
        <v/>
      </c>
      <c r="C21" s="20">
        <f>INDEX($E$6:$E$12,MATCH(E21,$H$6:$H$12,0))-$C$3</f>
        <v/>
      </c>
      <c r="D21" s="20">
        <f>INDEX($F$6:$F$12,MATCH(E21,$H$6:$H$12,0))-$C$3</f>
        <v/>
      </c>
      <c r="E21" s="30" t="n">
        <v>5</v>
      </c>
    </row>
    <row r="22">
      <c r="B22" s="10">
        <f>INDEX($B$6:$B$12,MATCH(E22,$H$6:$H$12,0))</f>
        <v/>
      </c>
      <c r="C22" s="20">
        <f>INDEX($E$6:$E$12,MATCH(E22,$H$6:$H$12,0))-$C$3</f>
        <v/>
      </c>
      <c r="D22" s="20">
        <f>INDEX($F$6:$F$12,MATCH(E22,$H$6:$H$12,0))-$C$3</f>
        <v/>
      </c>
      <c r="E22" s="30" t="n">
        <v>6</v>
      </c>
    </row>
    <row r="23">
      <c r="B23" s="10">
        <f>INDEX($B$6:$B$12,MATCH(E23,$H$6:$H$12,0))</f>
        <v/>
      </c>
      <c r="C23" s="20">
        <f>INDEX($E$6:$E$12,MATCH(E23,$H$6:$H$12,0))-$C$3</f>
        <v/>
      </c>
      <c r="D23" s="20">
        <f>INDEX($F$6:$F$12,MATCH(E23,$H$6:$H$12,0))-$C$3</f>
        <v/>
      </c>
      <c r="E23" s="30" t="n">
        <v>7</v>
      </c>
    </row>
    <row r="45" ht="27" customHeight="1">
      <c r="B45" s="2" t="inlineStr">
        <is>
          <t>Read it from the top: the longer the bar, the more that input matters to the decision. A bar that crosses far into the negative side is an input that can turn the project into a loss on its own.</t>
        </is>
      </c>
    </row>
  </sheetData>
  <mergeCells count="6">
    <mergeCell ref="B1:H1"/>
    <mergeCell ref="F13:H13"/>
    <mergeCell ref="B13:D13"/>
    <mergeCell ref="B2:H2"/>
    <mergeCell ref="B15:H15"/>
    <mergeCell ref="B45:H45"/>
  </mergeCells>
  <pageMargins left="0.75" right="0.75" top="1" bottom="1" header="0.5" footer="0.5"/>
  <pageSetup orientation="landscape" fitToHeight="0" fitToWidth="1"/>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B1:I26"/>
  <sheetViews>
    <sheetView showGridLines="0" workbookViewId="0">
      <selection activeCell="A1" sqref="A1"/>
    </sheetView>
  </sheetViews>
  <sheetFormatPr baseColWidth="8" defaultRowHeight="15"/>
  <cols>
    <col width="3" customWidth="1" min="1" max="1"/>
    <col width="30" customWidth="1" min="2" max="2"/>
    <col width="12" customWidth="1" min="3" max="3"/>
    <col width="12" customWidth="1" min="4" max="4"/>
    <col width="12" customWidth="1" min="5" max="5"/>
    <col width="16" customWidth="1" min="6" max="6"/>
    <col width="3" customWidth="1" min="7" max="7"/>
    <col width="28" customWidth="1" min="8" max="8"/>
    <col width="16" customWidth="1" min="9" max="9"/>
  </cols>
  <sheetData>
    <row r="1" ht="24" customHeight="1">
      <c r="B1" s="6" t="inlineStr">
        <is>
          <t>Path B: every input uncertain at once (ModelRisk)</t>
        </is>
      </c>
    </row>
    <row r="2" ht="40.5" customHeight="1">
      <c r="B2" s="2" t="inlineStr">
        <is>
          <t>Needs the ModelRisk add-in. Each input becomes a PERT distribution between its low and high value, peaking at the base value. ModelRisk then recalculates the NPV thousands of times with all seven inputs varying together. Run it from the ModelRisk ribbon (Simulation Settings: Samples 10,000), then read the results.</t>
        </is>
      </c>
    </row>
    <row r="4">
      <c r="B4" s="7" t="inlineStr">
        <is>
          <t>Input</t>
        </is>
      </c>
      <c r="C4" s="7" t="inlineStr">
        <is>
          <t>Low</t>
        </is>
      </c>
      <c r="D4" s="7" t="inlineStr">
        <is>
          <t>Base</t>
        </is>
      </c>
      <c r="E4" s="7" t="inlineStr">
        <is>
          <t>High</t>
        </is>
      </c>
      <c r="F4" s="7" t="inlineStr">
        <is>
          <t>Simulated value</t>
        </is>
      </c>
    </row>
    <row r="5">
      <c r="B5" s="10">
        <f>Model!B5</f>
        <v/>
      </c>
      <c r="C5" s="19">
        <f>Model!E5</f>
        <v/>
      </c>
      <c r="D5" s="19">
        <f>Model!D5</f>
        <v/>
      </c>
      <c r="E5" s="19">
        <f>Model!F5</f>
        <v/>
      </c>
      <c r="F5" s="34">
        <f>VoseInput("Initial investment")+VosePERT(C5,D5,E5)</f>
        <v/>
      </c>
    </row>
    <row r="6">
      <c r="B6" s="10">
        <f>Model!B6</f>
        <v/>
      </c>
      <c r="C6" s="19">
        <f>Model!E6</f>
        <v/>
      </c>
      <c r="D6" s="19">
        <f>Model!D6</f>
        <v/>
      </c>
      <c r="E6" s="19">
        <f>Model!F6</f>
        <v/>
      </c>
      <c r="F6" s="34">
        <f>VoseInput("Year 1 sales volume")+VosePERT(C6,D6,E6)</f>
        <v/>
      </c>
    </row>
    <row r="7">
      <c r="B7" s="10">
        <f>Model!B7</f>
        <v/>
      </c>
      <c r="C7" s="31">
        <f>Model!E7</f>
        <v/>
      </c>
      <c r="D7" s="31">
        <f>Model!D7</f>
        <v/>
      </c>
      <c r="E7" s="31">
        <f>Model!F7</f>
        <v/>
      </c>
      <c r="F7" s="35">
        <f>VoseInput("Annual volume growth")+VosePERT(C7,D7,E7)</f>
        <v/>
      </c>
    </row>
    <row r="8">
      <c r="B8" s="10">
        <f>Model!B8</f>
        <v/>
      </c>
      <c r="C8" s="32">
        <f>Model!E8</f>
        <v/>
      </c>
      <c r="D8" s="32">
        <f>Model!D8</f>
        <v/>
      </c>
      <c r="E8" s="32">
        <f>Model!F8</f>
        <v/>
      </c>
      <c r="F8" s="36">
        <f>VoseInput("Price per unit")+VosePERT(C8,D8,E8)</f>
        <v/>
      </c>
    </row>
    <row r="9">
      <c r="B9" s="10">
        <f>Model!B9</f>
        <v/>
      </c>
      <c r="C9" s="32">
        <f>Model!E9</f>
        <v/>
      </c>
      <c r="D9" s="32">
        <f>Model!D9</f>
        <v/>
      </c>
      <c r="E9" s="32">
        <f>Model!F9</f>
        <v/>
      </c>
      <c r="F9" s="36">
        <f>VoseInput("Variable cost per unit")+VosePERT(C9,D9,E9)</f>
        <v/>
      </c>
    </row>
    <row r="10">
      <c r="B10" s="10">
        <f>Model!B10</f>
        <v/>
      </c>
      <c r="C10" s="19">
        <f>Model!E10</f>
        <v/>
      </c>
      <c r="D10" s="19">
        <f>Model!D10</f>
        <v/>
      </c>
      <c r="E10" s="19">
        <f>Model!F10</f>
        <v/>
      </c>
      <c r="F10" s="34">
        <f>VoseInput("Fixed costs per year")+VosePERT(C10,D10,E10)</f>
        <v/>
      </c>
    </row>
    <row r="11">
      <c r="B11" s="10">
        <f>Model!B11</f>
        <v/>
      </c>
      <c r="C11" s="31">
        <f>Model!E11</f>
        <v/>
      </c>
      <c r="D11" s="31">
        <f>Model!D11</f>
        <v/>
      </c>
      <c r="E11" s="31">
        <f>Model!F11</f>
        <v/>
      </c>
      <c r="F11" s="35">
        <f>VoseInput("Discount rate")+VosePERT(C11,D11,E11)</f>
        <v/>
      </c>
    </row>
    <row r="13">
      <c r="B13" s="21" t="inlineStr">
        <is>
          <t>NPV (€k): the simulation output</t>
        </is>
      </c>
      <c r="F13" s="24">
        <f>VoseOutput("NPV")+(-F5+SUMPRODUCT((F6*(1+F7)^({1,2,3,4,5}-1)*(F8-F9)/1000-F10)/(1+F11)^{1,2,3,4,5}))</f>
        <v/>
      </c>
    </row>
    <row r="15" ht="34" customHeight="1">
      <c r="B15" s="4" t="inlineStr">
        <is>
          <t>Simulation results (after you click Start)</t>
        </is>
      </c>
      <c r="H15" s="4" t="inlineStr">
        <is>
          <t>Reference values (Vose Python model, 2 million iterations)</t>
        </is>
      </c>
    </row>
    <row r="16">
      <c r="B16" s="7" t="inlineStr">
        <is>
          <t>Result</t>
        </is>
      </c>
      <c r="C16" s="8" t="n"/>
      <c r="D16" s="8" t="n"/>
      <c r="E16" s="9" t="n"/>
      <c r="F16" s="7" t="inlineStr">
        <is>
          <t>€ thousands</t>
        </is>
      </c>
      <c r="H16" s="7" t="inlineStr">
        <is>
          <t>Result</t>
        </is>
      </c>
      <c r="I16" s="7" t="inlineStr">
        <is>
          <t>Value</t>
        </is>
      </c>
    </row>
    <row r="17">
      <c r="B17" s="10" t="inlineStr">
        <is>
          <t>Mean NPV</t>
        </is>
      </c>
      <c r="C17" s="8" t="n"/>
      <c r="D17" s="8" t="n"/>
      <c r="E17" s="9" t="n"/>
      <c r="F17" s="24">
        <f>VoseSimMean(F13)</f>
        <v/>
      </c>
      <c r="H17" s="10" t="inlineStr">
        <is>
          <t>Mean NPV (€k)</t>
        </is>
      </c>
      <c r="I17" s="20" t="n">
        <v>73.999</v>
      </c>
    </row>
    <row r="18">
      <c r="B18" s="10" t="inlineStr">
        <is>
          <t>P10</t>
        </is>
      </c>
      <c r="C18" s="8" t="n"/>
      <c r="D18" s="8" t="n"/>
      <c r="E18" s="9" t="n"/>
      <c r="F18" s="24">
        <f>VoseSimPercentile(F13,0.1)</f>
        <v/>
      </c>
      <c r="H18" s="10" t="inlineStr">
        <is>
          <t>P10 (€k)</t>
        </is>
      </c>
      <c r="I18" s="20" t="n">
        <v>-193.823</v>
      </c>
    </row>
    <row r="19">
      <c r="B19" s="10" t="inlineStr">
        <is>
          <t>P50 (median)</t>
        </is>
      </c>
      <c r="C19" s="8" t="n"/>
      <c r="D19" s="8" t="n"/>
      <c r="E19" s="9" t="n"/>
      <c r="F19" s="24">
        <f>VoseSimPercentile(F13,0.5)</f>
        <v/>
      </c>
      <c r="H19" s="10" t="inlineStr">
        <is>
          <t>P50 (€k)</t>
        </is>
      </c>
      <c r="I19" s="20" t="n">
        <v>69.93899999999999</v>
      </c>
    </row>
    <row r="20">
      <c r="B20" s="10" t="inlineStr">
        <is>
          <t>P90</t>
        </is>
      </c>
      <c r="C20" s="8" t="n"/>
      <c r="D20" s="8" t="n"/>
      <c r="E20" s="9" t="n"/>
      <c r="F20" s="24">
        <f>VoseSimPercentile(F13,0.9)</f>
        <v/>
      </c>
      <c r="H20" s="10" t="inlineStr">
        <is>
          <t>P90 (€k)</t>
        </is>
      </c>
      <c r="I20" s="20" t="n">
        <v>347.71</v>
      </c>
    </row>
    <row r="21">
      <c r="B21" s="10" t="inlineStr">
        <is>
          <t>Chance of a loss (NPV at or below 0)</t>
        </is>
      </c>
      <c r="C21" s="8" t="n"/>
      <c r="D21" s="8" t="n"/>
      <c r="E21" s="9" t="n"/>
      <c r="F21" s="37">
        <f>VoseSimProbability(F13,0)</f>
        <v/>
      </c>
      <c r="H21" s="10" t="inlineStr">
        <is>
          <t>Chance of a loss</t>
        </is>
      </c>
      <c r="I21" s="38" t="n">
        <v>0.37</v>
      </c>
    </row>
    <row r="23" ht="40.5" customHeight="1">
      <c r="B23" s="2" t="inlineStr">
        <is>
          <t>Compare with the base case of €155k: the mean is lower because most ranges lean towards the bad side (costs can rise further than they can fall, the price further down than up). A one-way table cannot show this, because it never moves two inputs at once.</t>
        </is>
      </c>
    </row>
    <row r="24" ht="27" customHeight="1">
      <c r="B24" s="2" t="inlineStr">
        <is>
          <t>Next: in the Results Viewer, choose Insert &gt; Tornado &gt; Conditional mean. It ranks the inputs by how much each one moves the mean NPV across its own range, with all the others still varying. Compare it with the one-way tornado on the previous sheet.</t>
        </is>
      </c>
    </row>
    <row r="26">
      <c r="B26" s="5" t="inlineStr">
        <is>
          <t>Don't have ModelRisk? Free 15-day trial: https://www.vosesoftware.com/Risk-In-Excel/Download-ModelRisk-trial.php</t>
        </is>
      </c>
    </row>
  </sheetData>
  <mergeCells count="13">
    <mergeCell ref="B17:E17"/>
    <mergeCell ref="B18:E18"/>
    <mergeCell ref="B15:F15"/>
    <mergeCell ref="B24:I24"/>
    <mergeCell ref="B2:I2"/>
    <mergeCell ref="B21:E21"/>
    <mergeCell ref="B16:E16"/>
    <mergeCell ref="H15:I15"/>
    <mergeCell ref="B19:E19"/>
    <mergeCell ref="B20:E20"/>
    <mergeCell ref="B23:I23"/>
    <mergeCell ref="B1:I1"/>
    <mergeCell ref="B26:I26"/>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2026-10-06T21:45:44Z</dcterms:created>
  <dcterms:modified xmlns:dcterms="http://purl.org/dc/terms/" xmlns:xsi="http://www.w3.org/2001/XMLSchema-instance" xsi:type="dcterms:W3CDTF">2026-10-06T21:45:44Z</dcterms:modified>
</cp:coreProperties>
</file>