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EF98A669-D15D-4C94-B09E-1339B5F8878B}" xr6:coauthVersionLast="47" xr6:coauthVersionMax="47" xr10:uidLastSave="{00000000-0000-0000-0000-000000000000}"/>
  <bookViews>
    <workbookView xWindow="-98" yWindow="-98" windowWidth="21795" windowHeight="12975" firstSheet="2" activeTab="2" xr2:uid="{9B56B6D3-F9A3-43C6-9D65-C63DA8A523A4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_MC_Calc!$A$1:$AF$1</definedName>
    <definedName name="DevRightsSaleValue">MC_Tree_1!$C$16</definedName>
    <definedName name="ElecPrice">MC_Tree_1!$C$11</definedName>
    <definedName name="GridConnectionCost">MC_Tree_1!$C$17</definedName>
    <definedName name="MC_BD_D_root_C_hybrid" localSheetId="3">MC_Tree_1!$C$40</definedName>
    <definedName name="MC_BD_D_root_C_offshore" localSheetId="3">MC_Tree_1!$C$32</definedName>
    <definedName name="MC_BD_D_root_C_onshore" localSheetId="3">MC_Tree_1!$C$22</definedName>
    <definedName name="MC_BD_D_root_T_sell" localSheetId="3">MC_Tree_1!$C$46</definedName>
    <definedName name="MC_BP_C_hybrid_T_hyb_good" localSheetId="3">MC_Tree_1!$D$38</definedName>
    <definedName name="MC_BP_C_hybrid_T_hyb_mix" localSheetId="3">MC_Tree_1!$D$42</definedName>
    <definedName name="MC_BP_C_hybrid_T_hyb_poor" localSheetId="3">MC_Tree_1!$D$44</definedName>
    <definedName name="MC_BP_C_offshore_T_off_avg" localSheetId="3">MC_Tree_1!$D$34</definedName>
    <definedName name="MC_BP_C_offshore_T_off_strong" localSheetId="3">MC_Tree_1!$D$30</definedName>
    <definedName name="MC_BP_C_offshore_T_off_weak" localSheetId="3">MC_Tree_1!$D$36</definedName>
    <definedName name="MC_BP_C_onshore_T_on_avg" localSheetId="3">MC_Tree_1!$D$24</definedName>
    <definedName name="MC_BP_C_onshore_T_on_strong" localSheetId="3">MC_Tree_1!$D$20</definedName>
    <definedName name="MC_BP_C_onshore_T_on_weak" localSheetId="3">MC_Tree_1!$D$26</definedName>
    <definedName name="MC_BV_C_hybrid_T_hyb_good" localSheetId="3">MC_Tree_1!$D$39</definedName>
    <definedName name="MC_BV_C_hybrid_T_hyb_mix" localSheetId="3">MC_Tree_1!$D$43</definedName>
    <definedName name="MC_BV_C_hybrid_T_hyb_poor" localSheetId="3">MC_Tree_1!$D$45</definedName>
    <definedName name="MC_BV_C_offshore_T_off_avg" localSheetId="3">MC_Tree_1!$D$35</definedName>
    <definedName name="MC_BV_C_offshore_T_off_strong" localSheetId="3">MC_Tree_1!$D$31</definedName>
    <definedName name="MC_BV_C_offshore_T_off_weak" localSheetId="3">MC_Tree_1!$D$37</definedName>
    <definedName name="MC_BV_C_onshore_T_on_avg" localSheetId="3">MC_Tree_1!$D$25</definedName>
    <definedName name="MC_BV_C_onshore_T_on_strong" localSheetId="3">MC_Tree_1!$D$21</definedName>
    <definedName name="MC_BV_C_onshore_T_on_weak" localSheetId="3">MC_Tree_1!$D$27</definedName>
    <definedName name="MC_BV_D_root_C_hybrid" localSheetId="3">MC_Tree_1!$C$41</definedName>
    <definedName name="MC_BV_D_root_C_offshore" localSheetId="3">MC_Tree_1!$C$33</definedName>
    <definedName name="MC_BV_D_root_C_onshore" localSheetId="3">MC_Tree_1!$C$23</definedName>
    <definedName name="MC_BV_D_root_T_sell" localSheetId="3">MC_Tree_1!$C$47</definedName>
    <definedName name="MC_N_C_hybrid" localSheetId="3">MC_Tree_1!$D$40</definedName>
    <definedName name="MC_N_C_offshore" localSheetId="3">MC_Tree_1!$D$32</definedName>
    <definedName name="MC_N_C_onshore" localSheetId="3">MC_Tree_1!$D$22</definedName>
    <definedName name="MC_N_D_root" localSheetId="3">MC_Tree_1!$C$28</definedName>
    <definedName name="MC_NP_T_hyb_good" localSheetId="3">MC_Tree_1!$E$38</definedName>
    <definedName name="MC_NP_T_hyb_mix" localSheetId="3">MC_Tree_1!$E$42</definedName>
    <definedName name="MC_NP_T_hyb_poor" localSheetId="3">MC_Tree_1!$E$44</definedName>
    <definedName name="MC_NP_T_off_avg" localSheetId="3">MC_Tree_1!$E$34</definedName>
    <definedName name="MC_NP_T_off_strong" localSheetId="3">MC_Tree_1!$E$30</definedName>
    <definedName name="MC_NP_T_off_weak" localSheetId="3">MC_Tree_1!$E$36</definedName>
    <definedName name="MC_NP_T_on_avg" localSheetId="3">MC_Tree_1!$E$24</definedName>
    <definedName name="MC_NP_T_on_strong" localSheetId="3">MC_Tree_1!$E$20</definedName>
    <definedName name="MC_NP_T_on_weak" localSheetId="3">MC_Tree_1!$E$26</definedName>
    <definedName name="MC_NP_T_sell" localSheetId="3">MC_Tree_1!$D$46</definedName>
    <definedName name="MC_V_C_hybrid" localSheetId="3">MC_Tree_1!$D$41</definedName>
    <definedName name="MC_V_C_offshore" localSheetId="3">MC_Tree_1!$D$33</definedName>
    <definedName name="MC_V_C_onshore" localSheetId="3">MC_Tree_1!$D$23</definedName>
    <definedName name="MC_V_D_root" localSheetId="3">MC_Tree_1!$C$29</definedName>
    <definedName name="MC_V_T_hyb_good" localSheetId="3">MC_Tree_1!$E$39</definedName>
    <definedName name="MC_V_T_hyb_mix" localSheetId="3">MC_Tree_1!$E$43</definedName>
    <definedName name="MC_V_T_hyb_poor" localSheetId="3">MC_Tree_1!$E$45</definedName>
    <definedName name="MC_V_T_off_avg" localSheetId="3">MC_Tree_1!$E$35</definedName>
    <definedName name="MC_V_T_off_strong" localSheetId="3">MC_Tree_1!$E$31</definedName>
    <definedName name="MC_V_T_off_weak" localSheetId="3">MC_Tree_1!$E$37</definedName>
    <definedName name="MC_V_T_on_avg" localSheetId="3">MC_Tree_1!$E$25</definedName>
    <definedName name="MC_V_T_on_strong" localSheetId="3">MC_Tree_1!$E$21</definedName>
    <definedName name="MC_V_T_on_weak" localSheetId="3">MC_Tree_1!$E$27</definedName>
    <definedName name="MC_V_T_sell" localSheetId="3">MC_Tree_1!$D$47</definedName>
    <definedName name="OffshoreCapFactor">MC_Tree_1!$C$10</definedName>
    <definedName name="OffshoreCount">MC_Tree_1!$C$8</definedName>
    <definedName name="OffshoreMultiplier">MC_Tree_1!$C$15</definedName>
    <definedName name="OMCostPerTurbine">MC_Tree_1!$C$12</definedName>
    <definedName name="OnshoreCapFactor">MC_Tree_1!$C$9</definedName>
    <definedName name="OnshoreCount">MC_Tree_1!$C$7</definedName>
    <definedName name="ProjectLife">MC_Tree_1!$C$14</definedName>
    <definedName name="TurbineCapacity">MC_Tree_1!$C$13</definedName>
    <definedName name="TurbineCost">MC_Tree_1!$C$6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D25" i="3"/>
  <c r="D43" i="3"/>
  <c r="C33" i="3"/>
  <c r="D31" i="3"/>
  <c r="H1" i="4" s="1"/>
  <c r="D39" i="3"/>
  <c r="B1" i="4" s="1"/>
  <c r="C47" i="3"/>
  <c r="V1" i="4" s="1"/>
  <c r="D21" i="3"/>
  <c r="N1" i="4" s="1"/>
  <c r="C41" i="3"/>
  <c r="D37" i="3"/>
  <c r="D45" i="3"/>
  <c r="D27" i="3"/>
  <c r="R1" i="4" s="1"/>
  <c r="D35" i="3"/>
  <c r="J1" i="4" s="1"/>
  <c r="U1" i="4"/>
  <c r="T1" i="4"/>
  <c r="S1" i="4"/>
  <c r="Q1" i="4"/>
  <c r="P1" i="4"/>
  <c r="O1" i="4"/>
  <c r="M1" i="4"/>
  <c r="L1" i="4"/>
  <c r="K1" i="4"/>
  <c r="I1" i="4"/>
  <c r="G1" i="4"/>
  <c r="F1" i="4"/>
  <c r="E1" i="4"/>
  <c r="D1" i="4"/>
  <c r="C1" i="4"/>
  <c r="A1" i="4"/>
  <c r="D47" i="3"/>
  <c r="E38" i="3"/>
  <c r="C29" i="3"/>
  <c r="C32" i="3"/>
  <c r="E44" i="3"/>
  <c r="E43" i="3"/>
  <c r="D33" i="3"/>
  <c r="E31" i="3"/>
  <c r="E30" i="3"/>
  <c r="D46" i="3"/>
  <c r="E37" i="3"/>
  <c r="E27" i="3"/>
  <c r="C22" i="3"/>
  <c r="E25" i="3"/>
  <c r="E34" i="3"/>
  <c r="D23" i="3"/>
  <c r="D41" i="3"/>
  <c r="E39" i="3"/>
  <c r="E20" i="3"/>
  <c r="C40" i="3"/>
  <c r="E45" i="3"/>
  <c r="E36" i="3"/>
  <c r="E26" i="3"/>
  <c r="E35" i="3"/>
  <c r="E24" i="3"/>
  <c r="E42" i="3"/>
  <c r="E21" i="3"/>
  <c r="C46" i="3"/>
</calcChain>
</file>

<file path=xl/sharedStrings.xml><?xml version="1.0" encoding="utf-8"?>
<sst xmlns="http://schemas.openxmlformats.org/spreadsheetml/2006/main" count="73" uniqueCount="68">
  <si>
    <t>{"_v":2,"trees":{"MC_Tree_1":"{\n  \"RootId\": \"D_root\",\n  \"Nodes\": {\n    \"D_root\": {\n      \"type\": \"decision\",\n      \"id\": \"D_root\",\n      \"name\": \"Wind Farm Strategy\",\n      \"options\": [\n        {\n          \"name\": \"Build Onshore Farm\",\n          \"childId\": \"C_onshore\",\n          \"value\": -152000000\n        },\n        {\n          \"name\": \"Build Offshore Farm\",\n          \"childId\": \"C_offshore\",\n          \"value\": -152000000\n        },\n        {\n          \"name\": \"Hybrid Portfolio (Both)\",\n          \"childId\": \"C_hybrid\",\n          \"value\": -304000000\n        },\n        {\n          \"name\": \"Sell Development Rights\",\n          \"childId\": \"T_sell\",\n          \"value\": 30000000\n        }\n      ]\n    },\n    \"C_onshore\": {\n      \"type\": \"chance\",\n      \"id\": \"C_onshore\",\n      \"name\": \"Onshore Wind Conditions\",\n      \"branches\": [\n        {\n          \"name\": \"Strong Winds\",\n          \"probability\": 0.3,\n          \"childId\": \"T_on_strong\",\n          \"value\": 230000000\n        },\n        {\n          \"name\": \"Average Winds\",\n          \"probability\": 0.5,\n          \"childId\": \"T_on_avg\",\n          \"value\": 153000000\n        },\n        {\n          \"name\": \"Weak Winds\",\n          \"probability\": 0.2,\n          \"childId\": \"T_on_weak\",\n          \"value\": 77000000\n        }\n      ]\n    },\n    \"T_on_strong\": {\n      \"type\": \"terminal\",\n      \"id\": \"T_on_strong\",\n      \"name\": \"Onshore Strong Revenue\",\n      \"value\": 0\n    },\n    \"T_on_avg\": {\n      \"type\": \"terminal\",\n      \"id\": \"T_on_avg\",\n      \"name\": \"Onshore Average Revenue\",\n      \"value\": 0\n    },\n    \"T_on_weak\": {\n      \"type\": \"terminal\",\n      \"id\": \"T_on_weak\",\n      \"name\": \"Onshore Weak Revenue\",\n      \"value\": 0\n    },\n    \"C_offshore\": {\n      \"type\": \"chance\",\n      \"id\": \"C_offshore\",\n      \"name\": \"Offshore Wind Conditions\",\n      \"branches\": [\n        {\n          \"name\": \"Strong Winds\",\n          \"probability\": 0.4,\n          \"childId\": \"T_off_strong\",\n          \"value\": 270000000\n        },\n        {\n          \"name\": \"Average Winds\",\n          \"probability\": 0.45,\n          \"childId\": \"T_off_avg\",\n          \"value\": 180000000\n        },\n        {\n          \"name\": \"Weak Winds\",\n          \"probability\": 0.15,\n          \"childId\": \"T_off_weak\",\n          \"value\": 90000000\n        }\n      ]\n    },\n    \"T_off_strong\": {\n      \"type\": \"terminal\",\n      \"id\": \"T_off_strong\",\n      \"name\": \"Offshore Strong Revenue\",\n      \"value\": 0\n    },\n    \"T_off_avg\": {\n      \"type\": \"terminal\",\n      \"id\": \"T_off_avg\",\n      \"name\": \"Offshore Average Revenue\",\n      \"value\": 0\n    },\n    \"T_off_weak\": {\n      \"type\": \"terminal\",\n      \"id\": \"T_off_weak\",\n      \"name\": \"Offshore Weak Revenue\",\n      \"value\": 0\n    },\n    \"C_hybrid\": {\n      \"type\": \"chance\",\n      \"id\": \"C_hybrid\",\n      \"name\": \"Combined Portfolio Performance\",\n      \"branches\": [\n        {\n          \"name\": \"Both Perform Well\",\n          \"probability\": 0.25,\n          \"childId\": \"T_hyb_good\",\n          \"value\": 500000000\n        },\n        {\n          \"name\": \"Mixed Results\",\n          \"probability\": 0.5,\n          \"childId\": \"T_hyb_mix\",\n          \"value\": 333000000\n        },\n        {\n          \"name\": \"Both Underperform\",\n          \"probability\": 0.25,\n          \"childId\": \"T_hyb_poor\",\n          \"value\": 167000000\n        }\n      ]\n    },\n    \"T_hyb_good\": {\n      \"type\": \"terminal\",\n      \"id\": \"T_hyb_good\",\n      \"name\": \"Hybrid Both Strong\",\n      \"value\": 0\n    },\n    \"T_hyb_mix\": {\n      \"type\": \"terminal\",\n      \"id\": \"T_hyb_mix\",\n      \"name\": \"Hybrid Mixed\",\n      \"value\": 0\n    },\n    \"T_hyb_poor\": {\n      \"type\": \"terminal\",\n      \"id\": \"T_hyb_poor\",\n      \"name\": \"Hybrid Both Weak\",\n      \"value\": 0\n    },\n    \"T_sell\": {\n      \"type\": \"terminal\",\n      \"id\": \"T_sell\",\n      \"name\": \"Development Rights Sale\",\n      \"value\": 0\n    }\n  },\n  \"Settings\": {\n    \"ModelName\": \"Wind Farm Portfolio\",\n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\"MC_BV_D_root_C_onshore\": \"=-(OnshoreCount*TurbineCost+GridConnectionCost)\",\n    \"MC_BV_D_root_C_offshore\": \"=-(OffshoreCount*TurbineCost*OffshoreMultiplier+GridConnectionCost)\",\n    \"MC_BV_D_root_C_hybrid\": \"=-(OnshoreCount*TurbineCost+OffshoreCount*TurbineCost*OffshoreMultiplier+2*GridConnectionCost)\",\n    \"MC_BV_C_onshore_T_on_strong\": \"=OnshoreCount*TurbineCapacity*OnshoreCapFactor*1.2*8760*ElecPrice*ProjectLife-OnshoreCount*OMCostPerTurbine*ProjectLife\",\n    \"MC_BV_C_onshore_T_on_avg\": \"=OnshoreCount*TurbineCapacity*OnshoreCapFactor*8760*ElecPrice*ProjectLife-OnshoreCount*OMCostPerTurbine*ProjectLife\",\n    \"MC_BV_C_onshore_T_on_weak\": \"=OnshoreCount*TurbineCapacity*OnshoreCapFactor*0.6*8760*ElecPrice*ProjectLife-OnshoreCount*OMCostPerTurbine*ProjectLife\",\n    \"MC_BV_C_offshore_T_off_strong\": \"=OffshoreCount*TurbineCapacity*OffshoreCapFactor*1.2*8760*ElecPrice*ProjectLife-OffshoreCount*OMCostPerTurbine*ProjectLife\",\n    \"MC_BV_C_offshore_T_off_avg\": \"=OffshoreCount*TurbineCapacity*OffshoreCapFactor*8760*ElecPrice*ProjectLife-OffshoreCount*OMCostPerTurbine*ProjectLife\",\n    \"MC_BV_C_offshore_T_off_weak\": \"=OffshoreCount*TurbineCapacity*OffshoreCapFactor*0.6*8760*ElecPrice*ProjectLife-OffshoreCount*OMCostPerTurbine*ProjectLife\",\n    \"MC_BV_C_hybrid_T_hyb_good\": \"=(OnshoreCount*TurbineCapacity*OnshoreCapFactor*1.2+OffshoreCount*TurbineCapacity*OffshoreCapFactor*1.2)*8760*ElecPrice*ProjectLife-(OnshoreCount+OffshoreCount)*OMCostPerTurbine*ProjectLife\",\n    \"MC_BV_C_hybrid_T_hyb_mix\": \"=(OnshoreCount*TurbineCapacity*OnshoreCapFactor+OffshoreCount*TurbineCapacity*OffshoreCapFactor)*8760*ElecPrice*ProjectLife-(OnshoreCount+OffshoreCount)*OMCostPerTurbine*ProjectLife\",\n    \"MC_BV_C_hybrid_T_hyb_poor\": \"=(OnshoreCount*TurbineCapacity*OnshoreCapFactor*0.6+OffshoreCount*TurbineCapacity*OffshoreCapFactor*0.6)*8760*ElecPrice*ProjectLife-(OnshoreCount+OffshoreCount)*OMCostPerTurbine*ProjectLife\",\n    \"MC_BV_D_root_T_sell\": \"=DevRightsSaleValue\"\n  }\n}"}}</t>
  </si>
  <si>
    <t>Onshore Wind Conditions</t>
  </si>
  <si>
    <t>Wind Farm Strategy</t>
  </si>
  <si>
    <t>Offshore Wind Conditions</t>
  </si>
  <si>
    <t>Combined Portfolio Performance</t>
  </si>
  <si>
    <t>Wind Farm Portfolio — Control Panel</t>
  </si>
  <si>
    <t>Adjust parameters below to update the decision tree instantly</t>
  </si>
  <si>
    <t>Parameter</t>
  </si>
  <si>
    <t>Value</t>
  </si>
  <si>
    <t>Units</t>
  </si>
  <si>
    <t>Notes</t>
  </si>
  <si>
    <t>Turbine Cost (per unit)</t>
  </si>
  <si>
    <t>$</t>
  </si>
  <si>
    <t>Cost per wind turbine installed</t>
  </si>
  <si>
    <t>Onshore Turbine Count</t>
  </si>
  <si>
    <t>#</t>
  </si>
  <si>
    <t>Number of turbines for onshore farm</t>
  </si>
  <si>
    <t>Offshore Turbine Count</t>
  </si>
  <si>
    <t>Number of turbines for offshore farm</t>
  </si>
  <si>
    <t>Onshore Capacity Factor</t>
  </si>
  <si>
    <t>%</t>
  </si>
  <si>
    <t>Average energy output vs. rated capacity</t>
  </si>
  <si>
    <t>Offshore Capacity Factor</t>
  </si>
  <si>
    <t>Higher winds offshore</t>
  </si>
  <si>
    <t>Electricity Price</t>
  </si>
  <si>
    <t>$/MWh</t>
  </si>
  <si>
    <t>Wholesale electricity price per MWh</t>
  </si>
  <si>
    <t>O&amp;M Cost per Turbine (Annual)</t>
  </si>
  <si>
    <t>Operations and maintenance per turbine/year</t>
  </si>
  <si>
    <t>Turbine Rated Capacity</t>
  </si>
  <si>
    <t>MW</t>
  </si>
  <si>
    <t>Nameplate capacity per turbine</t>
  </si>
  <si>
    <t>Project Lifetime</t>
  </si>
  <si>
    <t>years</t>
  </si>
  <si>
    <t>Expected operating life of the farm</t>
  </si>
  <si>
    <t>Construction Premium (Offshore)</t>
  </si>
  <si>
    <t>x</t>
  </si>
  <si>
    <t>Offshore install cost multiplier vs onshore</t>
  </si>
  <si>
    <t>Development Rights Sale Value</t>
  </si>
  <si>
    <t>If selling development rights outright</t>
  </si>
  <si>
    <t>Grid Connection Cost</t>
  </si>
  <si>
    <t>Cost to connect farm to electrical grid</t>
  </si>
  <si>
    <t>Wind Farm Portfolio</t>
  </si>
  <si>
    <t>ModelChoice Example Model — Control Panel Demo</t>
  </si>
  <si>
    <t>Background</t>
  </si>
  <si>
    <t>A renewable energy company holds development rights for wind farm sites.</t>
  </si>
  <si>
    <t>They have permits for both an onshore and an offshore location and must</t>
  </si>
  <si>
    <t>decide how to allocate their capital. The options are:</t>
  </si>
  <si>
    <t xml:space="preserve">  1. Build an onshore farm (lower cost, lower capacity factor)</t>
  </si>
  <si>
    <t xml:space="preserve">  2. Build an offshore farm (higher cost, higher capacity factor)</t>
  </si>
  <si>
    <t xml:space="preserve">  3. Build both as a hybrid portfolio (diversification)</t>
  </si>
  <si>
    <t xml:space="preserve">  4. Sell the development rights outright</t>
  </si>
  <si>
    <t>Control Panel Feature</t>
  </si>
  <si>
    <t>This example demonstrates the Control Panel feature. The tree sheet has</t>
  </si>
  <si>
    <t>a parameter table above the decision tree. Key parameters like Turbine Cost,</t>
  </si>
  <si>
    <t>Electricity Price, and O&amp;M Cost per Turbine are defined ONCE in the control</t>
  </si>
  <si>
    <t>panel and referenced by MULTIPLE branches in the tree.</t>
  </si>
  <si>
    <t>Key reused parameters:</t>
  </si>
  <si>
    <t xml:space="preserve">  • Turbine Cost — used in onshore, offshore, and hybrid construction costs</t>
  </si>
  <si>
    <t xml:space="preserve">  • Electricity Price — drives revenue calculations for all farm types</t>
  </si>
  <si>
    <t xml:space="preserve">  • O&amp;M Cost per Turbine — annual maintenance cost applied to all paths</t>
  </si>
  <si>
    <t xml:space="preserve">  • Turbine Capacity — rated MW used in every revenue formula</t>
  </si>
  <si>
    <t xml:space="preserve">  • Project Lifetime — multiplier for both revenue and O&amp;M across all paths</t>
  </si>
  <si>
    <t>Try This</t>
  </si>
  <si>
    <t xml:space="preserve">  ▶ Increase Electricity Price — watch all revenue terminals rise together</t>
  </si>
  <si>
    <t xml:space="preserve">  ▶ Lower Turbine Cost — see how construction costs drop across all paths</t>
  </si>
  <si>
    <t xml:space="preserve">  ▶ Adjust Offshore Capacity Factor — compare offshore vs onshore economics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</si>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</sst>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6" formatCode="&quot;$&quot;#,##0"/>
    <numFmt numFmtId="167" formatCode="\$#,##0"/>
    <numFmt numFmtId="168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4" fontId="1" fillId="3" borderId="1" xfId="0" applyNumberFormat="1" applyFont="1" applyFill="1" applyBorder="1"/>
    <xf numFmtId="168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101326C7-EAD3-00AF-C314-3AFB0AA295B2}"/>
            </a:ext>
          </a:extLst>
        </xdr:cNvPr>
        <xdr:cNvCxnSpPr/>
      </xdr:nvCxnSpPr>
      <xdr:spPr>
        <a:xfrm>
          <a:off x="665163" y="5276850"/>
          <a:ext cx="15303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983474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B21357C8-17C8-5CED-2255-17C79A9C9978}"/>
            </a:ext>
          </a:extLst>
        </xdr:cNvPr>
        <xdr:cNvSpPr txBox="1"/>
      </xdr:nvSpPr>
      <xdr:spPr>
        <a:xfrm>
          <a:off x="665163" y="5185601"/>
          <a:ext cx="9834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Wind Farm Portfolio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19" name="MC_BR_D_root_C_onshore">
          <a:extLst>
            <a:ext uri="{FF2B5EF4-FFF2-40B4-BE49-F238E27FC236}">
              <a16:creationId xmlns:a16="http://schemas.microsoft.com/office/drawing/2014/main" id="{398337DE-34D0-3B0D-7AC2-C13A00A7BAE6}"/>
            </a:ext>
          </a:extLst>
        </xdr:cNvPr>
        <xdr:cNvSpPr/>
      </xdr:nvSpPr>
      <xdr:spPr>
        <a:xfrm>
          <a:off x="2270255" y="4127500"/>
          <a:ext cx="2282696" cy="1150267"/>
        </a:xfrm>
        <a:custGeom>
          <a:avLst/>
          <a:gdLst/>
          <a:ahLst/>
          <a:cxnLst/>
          <a:rect l="0" t="0" r="0" b="0"/>
          <a:pathLst>
            <a:path w="228269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282695" y="0"/>
              </a:lnTo>
              <a:lnTo>
                <a:pt x="228269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973472" cy="182550"/>
    <xdr:sp macro="_xll.MC_OnBranchLabelClick" textlink="">
      <xdr:nvSpPr>
        <xdr:cNvPr id="20" name="MC_BN_D_root_C_onshore">
          <a:extLst>
            <a:ext uri="{FF2B5EF4-FFF2-40B4-BE49-F238E27FC236}">
              <a16:creationId xmlns:a16="http://schemas.microsoft.com/office/drawing/2014/main" id="{6C90C623-7F3B-6B32-C5EE-AC17A0EF9D69}"/>
            </a:ext>
          </a:extLst>
        </xdr:cNvPr>
        <xdr:cNvSpPr txBox="1"/>
      </xdr:nvSpPr>
      <xdr:spPr>
        <a:xfrm>
          <a:off x="2472373" y="4042601"/>
          <a:ext cx="9734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Build Onshore Farm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75042</xdr:colOff>
      <xdr:row>27</xdr:row>
      <xdr:rowOff>187109</xdr:rowOff>
    </xdr:from>
    <xdr:to>
      <xdr:col>3</xdr:col>
      <xdr:colOff>47626</xdr:colOff>
      <xdr:row>32</xdr:row>
      <xdr:rowOff>15876</xdr:rowOff>
    </xdr:to>
    <xdr:sp macro="" textlink="">
      <xdr:nvSpPr>
        <xdr:cNvPr id="21" name="MC_BR_D_root_C_offshore">
          <a:extLst>
            <a:ext uri="{FF2B5EF4-FFF2-40B4-BE49-F238E27FC236}">
              <a16:creationId xmlns:a16="http://schemas.microsoft.com/office/drawing/2014/main" id="{D83AC1B8-546E-12F7-0E85-9B6C1E0AD34A}"/>
            </a:ext>
          </a:extLst>
        </xdr:cNvPr>
        <xdr:cNvSpPr/>
      </xdr:nvSpPr>
      <xdr:spPr>
        <a:xfrm>
          <a:off x="2261030" y="5273459"/>
          <a:ext cx="2291921" cy="781267"/>
        </a:xfrm>
        <a:custGeom>
          <a:avLst/>
          <a:gdLst/>
          <a:ahLst/>
          <a:cxnLst/>
          <a:rect l="0" t="0" r="0" b="0"/>
          <a:pathLst>
            <a:path w="22919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291920" y="749516"/>
              </a:lnTo>
              <a:lnTo>
                <a:pt x="22919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973472" cy="182550"/>
    <xdr:sp macro="_xll.MC_OnBranchLabelClick" textlink="">
      <xdr:nvSpPr>
        <xdr:cNvPr id="22" name="MC_BN_D_root_C_offshore">
          <a:extLst>
            <a:ext uri="{FF2B5EF4-FFF2-40B4-BE49-F238E27FC236}">
              <a16:creationId xmlns:a16="http://schemas.microsoft.com/office/drawing/2014/main" id="{6B19F6CE-F8E1-256E-5005-463D6DD40625}"/>
            </a:ext>
          </a:extLst>
        </xdr:cNvPr>
        <xdr:cNvSpPr txBox="1"/>
      </xdr:nvSpPr>
      <xdr:spPr>
        <a:xfrm>
          <a:off x="2472373" y="5947601"/>
          <a:ext cx="9734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Build Offshore Farm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84217</xdr:colOff>
      <xdr:row>27</xdr:row>
      <xdr:rowOff>190038</xdr:rowOff>
    </xdr:from>
    <xdr:to>
      <xdr:col>3</xdr:col>
      <xdr:colOff>47626</xdr:colOff>
      <xdr:row>40</xdr:row>
      <xdr:rowOff>6351</xdr:rowOff>
    </xdr:to>
    <xdr:sp macro="" textlink="">
      <xdr:nvSpPr>
        <xdr:cNvPr id="23" name="MC_BR_D_root_C_hybrid">
          <a:extLst>
            <a:ext uri="{FF2B5EF4-FFF2-40B4-BE49-F238E27FC236}">
              <a16:creationId xmlns:a16="http://schemas.microsoft.com/office/drawing/2014/main" id="{6FD69049-82AB-E7C9-6DAB-8FD803148476}"/>
            </a:ext>
          </a:extLst>
        </xdr:cNvPr>
        <xdr:cNvSpPr/>
      </xdr:nvSpPr>
      <xdr:spPr>
        <a:xfrm>
          <a:off x="2270205" y="5276388"/>
          <a:ext cx="2282746" cy="2292813"/>
        </a:xfrm>
        <a:custGeom>
          <a:avLst/>
          <a:gdLst/>
          <a:ahLst/>
          <a:cxnLst/>
          <a:rect l="0" t="0" r="0" b="0"/>
          <a:pathLst>
            <a:path w="2282746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282745" y="2280112"/>
              </a:lnTo>
              <a:lnTo>
                <a:pt x="2282745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1064715" cy="182550"/>
    <xdr:sp macro="_xll.MC_OnBranchLabelClick" textlink="">
      <xdr:nvSpPr>
        <xdr:cNvPr id="24" name="MC_BN_D_root_C_hybrid">
          <a:extLst>
            <a:ext uri="{FF2B5EF4-FFF2-40B4-BE49-F238E27FC236}">
              <a16:creationId xmlns:a16="http://schemas.microsoft.com/office/drawing/2014/main" id="{4ABC4E06-5F3A-A8B6-8928-46A16CACC817}"/>
            </a:ext>
          </a:extLst>
        </xdr:cNvPr>
        <xdr:cNvSpPr txBox="1"/>
      </xdr:nvSpPr>
      <xdr:spPr>
        <a:xfrm>
          <a:off x="2472373" y="7471601"/>
          <a:ext cx="10647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Hybrid Portfolio (Both)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27</xdr:row>
      <xdr:rowOff>190192</xdr:rowOff>
    </xdr:from>
    <xdr:to>
      <xdr:col>3</xdr:col>
      <xdr:colOff>47626</xdr:colOff>
      <xdr:row>46</xdr:row>
      <xdr:rowOff>6351</xdr:rowOff>
    </xdr:to>
    <xdr:sp macro="" textlink="">
      <xdr:nvSpPr>
        <xdr:cNvPr id="25" name="MC_BR_D_root_T_sell">
          <a:extLst>
            <a:ext uri="{FF2B5EF4-FFF2-40B4-BE49-F238E27FC236}">
              <a16:creationId xmlns:a16="http://schemas.microsoft.com/office/drawing/2014/main" id="{E5DAEE07-4964-8ACD-0FA7-36CE4362BA19}"/>
            </a:ext>
          </a:extLst>
        </xdr:cNvPr>
        <xdr:cNvSpPr/>
      </xdr:nvSpPr>
      <xdr:spPr>
        <a:xfrm>
          <a:off x="2270196" y="5276542"/>
          <a:ext cx="2282755" cy="3435659"/>
        </a:xfrm>
        <a:custGeom>
          <a:avLst/>
          <a:gdLst/>
          <a:ahLst/>
          <a:cxnLst/>
          <a:rect l="0" t="0" r="0" b="0"/>
          <a:pathLst>
            <a:path w="2282755" h="3435659">
              <a:moveTo>
                <a:pt x="12685" y="0"/>
              </a:moveTo>
              <a:lnTo>
                <a:pt x="179309" y="3428999"/>
              </a:lnTo>
              <a:lnTo>
                <a:pt x="172967" y="3422958"/>
              </a:lnTo>
              <a:lnTo>
                <a:pt x="2282754" y="3422958"/>
              </a:lnTo>
              <a:lnTo>
                <a:pt x="2282754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1178784" cy="182550"/>
    <xdr:sp macro="_xll.MC_OnBranchLabelClick" textlink="">
      <xdr:nvSpPr>
        <xdr:cNvPr id="26" name="MC_BN_D_root_T_sell">
          <a:extLst>
            <a:ext uri="{FF2B5EF4-FFF2-40B4-BE49-F238E27FC236}">
              <a16:creationId xmlns:a16="http://schemas.microsoft.com/office/drawing/2014/main" id="{4F157397-A315-8824-E281-8835A91C5929}"/>
            </a:ext>
          </a:extLst>
        </xdr:cNvPr>
        <xdr:cNvSpPr txBox="1"/>
      </xdr:nvSpPr>
      <xdr:spPr>
        <a:xfrm>
          <a:off x="2472373" y="8614601"/>
          <a:ext cx="11787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Development Rights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27" name="MC_BR_C_onshore_T_on_strong">
          <a:extLst>
            <a:ext uri="{FF2B5EF4-FFF2-40B4-BE49-F238E27FC236}">
              <a16:creationId xmlns:a16="http://schemas.microsoft.com/office/drawing/2014/main" id="{382655BB-6BDD-57B0-6C31-152761AC6B59}"/>
            </a:ext>
          </a:extLst>
        </xdr:cNvPr>
        <xdr:cNvSpPr/>
      </xdr:nvSpPr>
      <xdr:spPr>
        <a:xfrm>
          <a:off x="4590058" y="3746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671274" cy="182550"/>
    <xdr:sp macro="_xll.MC_OnBranchLabelClick" textlink="">
      <xdr:nvSpPr>
        <xdr:cNvPr id="28" name="MC_BN_C_onshore_T_on_strong">
          <a:extLst>
            <a:ext uri="{FF2B5EF4-FFF2-40B4-BE49-F238E27FC236}">
              <a16:creationId xmlns:a16="http://schemas.microsoft.com/office/drawing/2014/main" id="{FC6AC4F9-7F56-81EE-519E-FCA0203F4AA7}"/>
            </a:ext>
          </a:extLst>
        </xdr:cNvPr>
        <xdr:cNvSpPr txBox="1"/>
      </xdr:nvSpPr>
      <xdr:spPr>
        <a:xfrm>
          <a:off x="4791710" y="3661601"/>
          <a:ext cx="6712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Winds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29" name="MC_BR_C_onshore_T_on_avg">
          <a:extLst>
            <a:ext uri="{FF2B5EF4-FFF2-40B4-BE49-F238E27FC236}">
              <a16:creationId xmlns:a16="http://schemas.microsoft.com/office/drawing/2014/main" id="{A1BB97AD-42B3-EC1C-A5DE-5277EA9BA812}"/>
            </a:ext>
          </a:extLst>
        </xdr:cNvPr>
        <xdr:cNvSpPr/>
      </xdr:nvSpPr>
      <xdr:spPr>
        <a:xfrm>
          <a:off x="4590058" y="4131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751103" cy="182550"/>
    <xdr:sp macro="_xll.MC_OnBranchLabelClick" textlink="">
      <xdr:nvSpPr>
        <xdr:cNvPr id="30" name="MC_BN_C_onshore_T_on_avg">
          <a:extLst>
            <a:ext uri="{FF2B5EF4-FFF2-40B4-BE49-F238E27FC236}">
              <a16:creationId xmlns:a16="http://schemas.microsoft.com/office/drawing/2014/main" id="{D5B031A5-5820-B958-65D2-F139FFA83427}"/>
            </a:ext>
          </a:extLst>
        </xdr:cNvPr>
        <xdr:cNvSpPr txBox="1"/>
      </xdr:nvSpPr>
      <xdr:spPr>
        <a:xfrm>
          <a:off x="4791710" y="4423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Winds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31" name="MC_BR_C_onshore_T_on_weak">
          <a:extLst>
            <a:ext uri="{FF2B5EF4-FFF2-40B4-BE49-F238E27FC236}">
              <a16:creationId xmlns:a16="http://schemas.microsoft.com/office/drawing/2014/main" id="{F09399E0-CF1D-05F5-3256-E7E5C2C61AE5}"/>
            </a:ext>
          </a:extLst>
        </xdr:cNvPr>
        <xdr:cNvSpPr/>
      </xdr:nvSpPr>
      <xdr:spPr>
        <a:xfrm>
          <a:off x="4589673" y="4132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631198" cy="182550"/>
    <xdr:sp macro="_xll.MC_OnBranchLabelClick" textlink="">
      <xdr:nvSpPr>
        <xdr:cNvPr id="32" name="MC_BN_C_onshore_T_on_weak">
          <a:extLst>
            <a:ext uri="{FF2B5EF4-FFF2-40B4-BE49-F238E27FC236}">
              <a16:creationId xmlns:a16="http://schemas.microsoft.com/office/drawing/2014/main" id="{B9B7E95F-4C5F-2A98-E805-E7FD48D4C577}"/>
            </a:ext>
          </a:extLst>
        </xdr:cNvPr>
        <xdr:cNvSpPr txBox="1"/>
      </xdr:nvSpPr>
      <xdr:spPr>
        <a:xfrm>
          <a:off x="4791710" y="4804601"/>
          <a:ext cx="6311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Winds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29</xdr:row>
      <xdr:rowOff>174625</xdr:rowOff>
    </xdr:from>
    <xdr:to>
      <xdr:col>4</xdr:col>
      <xdr:colOff>47626</xdr:colOff>
      <xdr:row>32</xdr:row>
      <xdr:rowOff>6362</xdr:rowOff>
    </xdr:to>
    <xdr:sp macro="" textlink="">
      <xdr:nvSpPr>
        <xdr:cNvPr id="33" name="MC_BR_C_offshore_T_off_strong">
          <a:extLst>
            <a:ext uri="{FF2B5EF4-FFF2-40B4-BE49-F238E27FC236}">
              <a16:creationId xmlns:a16="http://schemas.microsoft.com/office/drawing/2014/main" id="{6B18919A-D417-4950-6778-938352804151}"/>
            </a:ext>
          </a:extLst>
        </xdr:cNvPr>
        <xdr:cNvSpPr/>
      </xdr:nvSpPr>
      <xdr:spPr>
        <a:xfrm>
          <a:off x="4581331" y="564197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29</xdr:row>
      <xdr:rowOff>99251</xdr:rowOff>
    </xdr:from>
    <xdr:ext cx="671274" cy="182550"/>
    <xdr:sp macro="_xll.MC_OnBranchLabelClick" textlink="">
      <xdr:nvSpPr>
        <xdr:cNvPr id="34" name="MC_BN_C_offshore_T_off_strong">
          <a:extLst>
            <a:ext uri="{FF2B5EF4-FFF2-40B4-BE49-F238E27FC236}">
              <a16:creationId xmlns:a16="http://schemas.microsoft.com/office/drawing/2014/main" id="{4264DF35-A93A-5CBE-0F40-9F901D23B716}"/>
            </a:ext>
          </a:extLst>
        </xdr:cNvPr>
        <xdr:cNvSpPr txBox="1"/>
      </xdr:nvSpPr>
      <xdr:spPr>
        <a:xfrm>
          <a:off x="4791710" y="5566601"/>
          <a:ext cx="6712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Winds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31</xdr:row>
      <xdr:rowOff>184139</xdr:rowOff>
    </xdr:from>
    <xdr:to>
      <xdr:col>4</xdr:col>
      <xdr:colOff>47626</xdr:colOff>
      <xdr:row>34</xdr:row>
      <xdr:rowOff>15876</xdr:rowOff>
    </xdr:to>
    <xdr:sp macro="" textlink="">
      <xdr:nvSpPr>
        <xdr:cNvPr id="35" name="MC_BR_C_offshore_T_off_avg">
          <a:extLst>
            <a:ext uri="{FF2B5EF4-FFF2-40B4-BE49-F238E27FC236}">
              <a16:creationId xmlns:a16="http://schemas.microsoft.com/office/drawing/2014/main" id="{A695243B-B92B-D5E7-3FDF-36E6C81A8D39}"/>
            </a:ext>
          </a:extLst>
        </xdr:cNvPr>
        <xdr:cNvSpPr/>
      </xdr:nvSpPr>
      <xdr:spPr>
        <a:xfrm>
          <a:off x="4581331" y="603248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751103" cy="182550"/>
    <xdr:sp macro="_xll.MC_OnBranchLabelClick" textlink="">
      <xdr:nvSpPr>
        <xdr:cNvPr id="36" name="MC_BN_C_offshore_T_off_avg">
          <a:extLst>
            <a:ext uri="{FF2B5EF4-FFF2-40B4-BE49-F238E27FC236}">
              <a16:creationId xmlns:a16="http://schemas.microsoft.com/office/drawing/2014/main" id="{E6EBBD06-59B1-DCA1-EE2C-89288AE3977F}"/>
            </a:ext>
          </a:extLst>
        </xdr:cNvPr>
        <xdr:cNvSpPr txBox="1"/>
      </xdr:nvSpPr>
      <xdr:spPr>
        <a:xfrm>
          <a:off x="4791710" y="6328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Average Winds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31</xdr:row>
      <xdr:rowOff>187109</xdr:rowOff>
    </xdr:from>
    <xdr:to>
      <xdr:col>4</xdr:col>
      <xdr:colOff>47626</xdr:colOff>
      <xdr:row>36</xdr:row>
      <xdr:rowOff>15876</xdr:rowOff>
    </xdr:to>
    <xdr:sp macro="" textlink="">
      <xdr:nvSpPr>
        <xdr:cNvPr id="37" name="MC_BR_C_offshore_T_off_weak">
          <a:extLst>
            <a:ext uri="{FF2B5EF4-FFF2-40B4-BE49-F238E27FC236}">
              <a16:creationId xmlns:a16="http://schemas.microsoft.com/office/drawing/2014/main" id="{B917D663-7881-4285-78A6-988D256033F6}"/>
            </a:ext>
          </a:extLst>
        </xdr:cNvPr>
        <xdr:cNvSpPr/>
      </xdr:nvSpPr>
      <xdr:spPr>
        <a:xfrm>
          <a:off x="4580367" y="6035459"/>
          <a:ext cx="2872947" cy="781267"/>
        </a:xfrm>
        <a:custGeom>
          <a:avLst/>
          <a:gdLst/>
          <a:ahLst/>
          <a:cxnLst/>
          <a:rect l="0" t="0" r="0" b="0"/>
          <a:pathLst>
            <a:path w="28729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872946" y="749516"/>
              </a:lnTo>
              <a:lnTo>
                <a:pt x="28729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631198" cy="182550"/>
    <xdr:sp macro="_xll.MC_OnBranchLabelClick" textlink="">
      <xdr:nvSpPr>
        <xdr:cNvPr id="38" name="MC_BN_C_offshore_T_off_weak">
          <a:extLst>
            <a:ext uri="{FF2B5EF4-FFF2-40B4-BE49-F238E27FC236}">
              <a16:creationId xmlns:a16="http://schemas.microsoft.com/office/drawing/2014/main" id="{D7B87276-FA03-61C1-CC94-8BA221961C9F}"/>
            </a:ext>
          </a:extLst>
        </xdr:cNvPr>
        <xdr:cNvSpPr txBox="1"/>
      </xdr:nvSpPr>
      <xdr:spPr>
        <a:xfrm>
          <a:off x="4791710" y="6709601"/>
          <a:ext cx="6311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Winds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37</xdr:row>
      <xdr:rowOff>184150</xdr:rowOff>
    </xdr:from>
    <xdr:to>
      <xdr:col>4</xdr:col>
      <xdr:colOff>47626</xdr:colOff>
      <xdr:row>40</xdr:row>
      <xdr:rowOff>2545</xdr:rowOff>
    </xdr:to>
    <xdr:sp macro="" textlink="">
      <xdr:nvSpPr>
        <xdr:cNvPr id="39" name="MC_BR_C_hybrid_T_hyb_good">
          <a:extLst>
            <a:ext uri="{FF2B5EF4-FFF2-40B4-BE49-F238E27FC236}">
              <a16:creationId xmlns:a16="http://schemas.microsoft.com/office/drawing/2014/main" id="{1D57C990-C88D-93EE-EE52-675D7A0AB63F}"/>
            </a:ext>
          </a:extLst>
        </xdr:cNvPr>
        <xdr:cNvSpPr/>
      </xdr:nvSpPr>
      <xdr:spPr>
        <a:xfrm>
          <a:off x="4590058" y="7175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887872" cy="182550"/>
    <xdr:sp macro="_xll.MC_OnBranchLabelClick" textlink="">
      <xdr:nvSpPr>
        <xdr:cNvPr id="40" name="MC_BN_C_hybrid_T_hyb_good">
          <a:extLst>
            <a:ext uri="{FF2B5EF4-FFF2-40B4-BE49-F238E27FC236}">
              <a16:creationId xmlns:a16="http://schemas.microsoft.com/office/drawing/2014/main" id="{3AA59E3A-63F4-E588-00E6-2F76D61BF28E}"/>
            </a:ext>
          </a:extLst>
        </xdr:cNvPr>
        <xdr:cNvSpPr txBox="1"/>
      </xdr:nvSpPr>
      <xdr:spPr>
        <a:xfrm>
          <a:off x="4791710" y="7090601"/>
          <a:ext cx="8878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Both Perform Well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39</xdr:row>
      <xdr:rowOff>187956</xdr:rowOff>
    </xdr:from>
    <xdr:to>
      <xdr:col>4</xdr:col>
      <xdr:colOff>47626</xdr:colOff>
      <xdr:row>42</xdr:row>
      <xdr:rowOff>6351</xdr:rowOff>
    </xdr:to>
    <xdr:sp macro="" textlink="">
      <xdr:nvSpPr>
        <xdr:cNvPr id="41" name="MC_BR_C_hybrid_T_hyb_mix">
          <a:extLst>
            <a:ext uri="{FF2B5EF4-FFF2-40B4-BE49-F238E27FC236}">
              <a16:creationId xmlns:a16="http://schemas.microsoft.com/office/drawing/2014/main" id="{6C33F5C1-B733-476D-D002-1AC79D2F345C}"/>
            </a:ext>
          </a:extLst>
        </xdr:cNvPr>
        <xdr:cNvSpPr/>
      </xdr:nvSpPr>
      <xdr:spPr>
        <a:xfrm>
          <a:off x="4590058" y="7560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41</xdr:row>
      <xdr:rowOff>99251</xdr:rowOff>
    </xdr:from>
    <xdr:ext cx="699679" cy="182550"/>
    <xdr:sp macro="_xll.MC_OnBranchLabelClick" textlink="">
      <xdr:nvSpPr>
        <xdr:cNvPr id="42" name="MC_BN_C_hybrid_T_hyb_mix">
          <a:extLst>
            <a:ext uri="{FF2B5EF4-FFF2-40B4-BE49-F238E27FC236}">
              <a16:creationId xmlns:a16="http://schemas.microsoft.com/office/drawing/2014/main" id="{CF7E64EE-66B4-4B42-B367-61EC65AFDBE2}"/>
            </a:ext>
          </a:extLst>
        </xdr:cNvPr>
        <xdr:cNvSpPr txBox="1"/>
      </xdr:nvSpPr>
      <xdr:spPr>
        <a:xfrm>
          <a:off x="4791710" y="7852601"/>
          <a:ext cx="6996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Mixed Results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39</xdr:row>
      <xdr:rowOff>189143</xdr:rowOff>
    </xdr:from>
    <xdr:to>
      <xdr:col>4</xdr:col>
      <xdr:colOff>47626</xdr:colOff>
      <xdr:row>44</xdr:row>
      <xdr:rowOff>6351</xdr:rowOff>
    </xdr:to>
    <xdr:sp macro="" textlink="">
      <xdr:nvSpPr>
        <xdr:cNvPr id="43" name="MC_BR_C_hybrid_T_hyb_poor">
          <a:extLst>
            <a:ext uri="{FF2B5EF4-FFF2-40B4-BE49-F238E27FC236}">
              <a16:creationId xmlns:a16="http://schemas.microsoft.com/office/drawing/2014/main" id="{62561E7A-11FA-CF8E-B826-A0DEF942790E}"/>
            </a:ext>
          </a:extLst>
        </xdr:cNvPr>
        <xdr:cNvSpPr/>
      </xdr:nvSpPr>
      <xdr:spPr>
        <a:xfrm>
          <a:off x="4589673" y="7561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928011" cy="182550"/>
    <xdr:sp macro="_xll.MC_OnBranchLabelClick" textlink="">
      <xdr:nvSpPr>
        <xdr:cNvPr id="44" name="MC_BN_C_hybrid_T_hyb_poor">
          <a:extLst>
            <a:ext uri="{FF2B5EF4-FFF2-40B4-BE49-F238E27FC236}">
              <a16:creationId xmlns:a16="http://schemas.microsoft.com/office/drawing/2014/main" id="{8CA8B707-D7CD-AF4E-BF00-5DA58EEA319A}"/>
            </a:ext>
          </a:extLst>
        </xdr:cNvPr>
        <xdr:cNvSpPr txBox="1"/>
      </xdr:nvSpPr>
      <xdr:spPr>
        <a:xfrm>
          <a:off x="4791710" y="8233601"/>
          <a:ext cx="92801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Both Underperform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45" name="MC_T_on_strong">
          <a:extLst>
            <a:ext uri="{FF2B5EF4-FFF2-40B4-BE49-F238E27FC236}">
              <a16:creationId xmlns:a16="http://schemas.microsoft.com/office/drawing/2014/main" id="{1C98F91D-C1BF-F813-D623-B29ED14636A2}"/>
            </a:ext>
          </a:extLst>
        </xdr:cNvPr>
        <xdr:cNvSpPr/>
      </xdr:nvSpPr>
      <xdr:spPr>
        <a:xfrm rot="16200000">
          <a:off x="741521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46" name="MC_C_onshore">
          <a:extLst>
            <a:ext uri="{FF2B5EF4-FFF2-40B4-BE49-F238E27FC236}">
              <a16:creationId xmlns:a16="http://schemas.microsoft.com/office/drawing/2014/main" id="{CF5248A9-2727-7CFB-6525-5B37B489B855}"/>
            </a:ext>
          </a:extLst>
        </xdr:cNvPr>
        <xdr:cNvSpPr/>
      </xdr:nvSpPr>
      <xdr:spPr>
        <a:xfrm>
          <a:off x="4514850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47" name="MC_T_on_avg">
          <a:extLst>
            <a:ext uri="{FF2B5EF4-FFF2-40B4-BE49-F238E27FC236}">
              <a16:creationId xmlns:a16="http://schemas.microsoft.com/office/drawing/2014/main" id="{02967111-2ED8-2F78-C95B-D9761ECCD8A3}"/>
            </a:ext>
          </a:extLst>
        </xdr:cNvPr>
        <xdr:cNvSpPr/>
      </xdr:nvSpPr>
      <xdr:spPr>
        <a:xfrm rot="16200000">
          <a:off x="741521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48" name="MC_T_on_weak">
          <a:extLst>
            <a:ext uri="{FF2B5EF4-FFF2-40B4-BE49-F238E27FC236}">
              <a16:creationId xmlns:a16="http://schemas.microsoft.com/office/drawing/2014/main" id="{EEF91077-41A4-0CBC-DB4B-29F2A51D55E4}"/>
            </a:ext>
          </a:extLst>
        </xdr:cNvPr>
        <xdr:cNvSpPr/>
      </xdr:nvSpPr>
      <xdr:spPr>
        <a:xfrm rot="16200000">
          <a:off x="741521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49" name="MC_D_root">
          <a:extLst>
            <a:ext uri="{FF2B5EF4-FFF2-40B4-BE49-F238E27FC236}">
              <a16:creationId xmlns:a16="http://schemas.microsoft.com/office/drawing/2014/main" id="{B9F6F00F-0A92-0015-E322-55E7AEA0F21F}"/>
            </a:ext>
          </a:extLst>
        </xdr:cNvPr>
        <xdr:cNvSpPr/>
      </xdr:nvSpPr>
      <xdr:spPr>
        <a:xfrm>
          <a:off x="219551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50" name="MC_T_off_strong">
          <a:extLst>
            <a:ext uri="{FF2B5EF4-FFF2-40B4-BE49-F238E27FC236}">
              <a16:creationId xmlns:a16="http://schemas.microsoft.com/office/drawing/2014/main" id="{8B0CC99C-B34D-1584-B80C-B4E172061444}"/>
            </a:ext>
          </a:extLst>
        </xdr:cNvPr>
        <xdr:cNvSpPr/>
      </xdr:nvSpPr>
      <xdr:spPr>
        <a:xfrm rot="16200000">
          <a:off x="7415213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51" name="MC_C_offshore">
          <a:extLst>
            <a:ext uri="{FF2B5EF4-FFF2-40B4-BE49-F238E27FC236}">
              <a16:creationId xmlns:a16="http://schemas.microsoft.com/office/drawing/2014/main" id="{719A201F-CA80-C0EA-2490-819BBEB93ED3}"/>
            </a:ext>
          </a:extLst>
        </xdr:cNvPr>
        <xdr:cNvSpPr/>
      </xdr:nvSpPr>
      <xdr:spPr>
        <a:xfrm>
          <a:off x="4514850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52" name="MC_T_off_avg">
          <a:extLst>
            <a:ext uri="{FF2B5EF4-FFF2-40B4-BE49-F238E27FC236}">
              <a16:creationId xmlns:a16="http://schemas.microsoft.com/office/drawing/2014/main" id="{9B62FCD0-81D9-4915-4298-4BE65B6C8113}"/>
            </a:ext>
          </a:extLst>
        </xdr:cNvPr>
        <xdr:cNvSpPr/>
      </xdr:nvSpPr>
      <xdr:spPr>
        <a:xfrm rot="16200000">
          <a:off x="7415213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53" name="MC_T_off_weak">
          <a:extLst>
            <a:ext uri="{FF2B5EF4-FFF2-40B4-BE49-F238E27FC236}">
              <a16:creationId xmlns:a16="http://schemas.microsoft.com/office/drawing/2014/main" id="{E0317701-8C9A-B9EA-3169-D85DA9C23A72}"/>
            </a:ext>
          </a:extLst>
        </xdr:cNvPr>
        <xdr:cNvSpPr/>
      </xdr:nvSpPr>
      <xdr:spPr>
        <a:xfrm rot="16200000">
          <a:off x="7415213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54" name="MC_T_hyb_good">
          <a:extLst>
            <a:ext uri="{FF2B5EF4-FFF2-40B4-BE49-F238E27FC236}">
              <a16:creationId xmlns:a16="http://schemas.microsoft.com/office/drawing/2014/main" id="{49F8D78A-C9FC-B1EF-ACE2-5E408EF7CAAB}"/>
            </a:ext>
          </a:extLst>
        </xdr:cNvPr>
        <xdr:cNvSpPr/>
      </xdr:nvSpPr>
      <xdr:spPr>
        <a:xfrm rot="16200000">
          <a:off x="741521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55" name="MC_C_hybrid">
          <a:extLst>
            <a:ext uri="{FF2B5EF4-FFF2-40B4-BE49-F238E27FC236}">
              <a16:creationId xmlns:a16="http://schemas.microsoft.com/office/drawing/2014/main" id="{A84EFD6A-37A3-2941-A238-1641B720DE34}"/>
            </a:ext>
          </a:extLst>
        </xdr:cNvPr>
        <xdr:cNvSpPr/>
      </xdr:nvSpPr>
      <xdr:spPr>
        <a:xfrm>
          <a:off x="4514850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56" name="MC_T_hyb_mix">
          <a:extLst>
            <a:ext uri="{FF2B5EF4-FFF2-40B4-BE49-F238E27FC236}">
              <a16:creationId xmlns:a16="http://schemas.microsoft.com/office/drawing/2014/main" id="{F8B0AAB4-506D-8EB3-8D1D-003315A04059}"/>
            </a:ext>
          </a:extLst>
        </xdr:cNvPr>
        <xdr:cNvSpPr/>
      </xdr:nvSpPr>
      <xdr:spPr>
        <a:xfrm rot="16200000">
          <a:off x="741521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57" name="MC_T_hyb_poor">
          <a:extLst>
            <a:ext uri="{FF2B5EF4-FFF2-40B4-BE49-F238E27FC236}">
              <a16:creationId xmlns:a16="http://schemas.microsoft.com/office/drawing/2014/main" id="{C5D02F0F-C3BB-1054-226C-DABC22EE7FD8}"/>
            </a:ext>
          </a:extLst>
        </xdr:cNvPr>
        <xdr:cNvSpPr/>
      </xdr:nvSpPr>
      <xdr:spPr>
        <a:xfrm rot="16200000">
          <a:off x="741521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45</xdr:row>
      <xdr:rowOff>109537</xdr:rowOff>
    </xdr:from>
    <xdr:to>
      <xdr:col>3</xdr:col>
      <xdr:colOff>176213</xdr:colOff>
      <xdr:row>46</xdr:row>
      <xdr:rowOff>80962</xdr:rowOff>
    </xdr:to>
    <xdr:sp macro="_xll.MC_OnNodeClick" textlink="">
      <xdr:nvSpPr>
        <xdr:cNvPr id="58" name="MC_T_sell">
          <a:extLst>
            <a:ext uri="{FF2B5EF4-FFF2-40B4-BE49-F238E27FC236}">
              <a16:creationId xmlns:a16="http://schemas.microsoft.com/office/drawing/2014/main" id="{7E391203-AF86-6AED-2B06-524186585F94}"/>
            </a:ext>
          </a:extLst>
        </xdr:cNvPr>
        <xdr:cNvSpPr/>
      </xdr:nvSpPr>
      <xdr:spPr>
        <a:xfrm rot="16200000">
          <a:off x="4514850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AB7E-649D-4E01-924C-10A0BFA10772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BC462-5DED-46EE-A8CF-70141FC5529F}">
  <dimension ref="A1:AF1"/>
  <sheetViews>
    <sheetView workbookViewId="0"/>
  </sheetViews>
  <sheetFormatPr defaultRowHeight="14.25" x14ac:dyDescent="0.45"/>
  <sheetData>
    <row r="1" spans="1:32" x14ac:dyDescent="0.45">
      <c r="A1">
        <f>MC_Tree_1!MC_BP_C_hybrid_T_hyb_good</f>
        <v>0.25</v>
      </c>
      <c r="B1">
        <f>MC_Tree_1!MC_BV_C_hybrid_T_hyb_good</f>
        <v>961606099.99999976</v>
      </c>
      <c r="C1">
        <f>MC_Tree_1!MC_BP_C_hybrid_T_hyb_mix</f>
        <v>0.5</v>
      </c>
      <c r="D1">
        <f>MC_Tree_1!MC_BV_C_hybrid_T_hyb_mix</f>
        <v>787796750</v>
      </c>
      <c r="E1">
        <f>MC_Tree_1!MC_BP_C_hybrid_T_hyb_poor</f>
        <v>0.25</v>
      </c>
      <c r="F1">
        <f>MC_Tree_1!MC_BV_C_hybrid_T_hyb_poor</f>
        <v>440178049.99999988</v>
      </c>
      <c r="G1">
        <f>MC_Tree_1!MC_BP_C_offshore_T_off_strong</f>
        <v>0.4</v>
      </c>
      <c r="H1">
        <f>MC_Tree_1!MC_BV_C_offshore_T_off_strong</f>
        <v>456572500</v>
      </c>
      <c r="I1">
        <f>MC_Tree_1!MC_BP_C_offshore_T_off_avg</f>
        <v>0.45</v>
      </c>
      <c r="J1">
        <f>MC_Tree_1!MC_BV_C_offshore_T_off_avg</f>
        <v>375268750</v>
      </c>
      <c r="K1">
        <f>MC_Tree_1!MC_BP_C_offshore_T_off_weak</f>
        <v>0.15</v>
      </c>
      <c r="L1">
        <f>MC_Tree_1!MC_BV_C_offshore_T_off_weak</f>
        <v>212661250</v>
      </c>
      <c r="M1">
        <f>MC_Tree_1!MC_BP_C_onshore_T_on_strong</f>
        <v>0.3</v>
      </c>
      <c r="N1">
        <f>MC_Tree_1!MC_BV_C_onshore_T_on_strong</f>
        <v>505033600</v>
      </c>
      <c r="O1">
        <f>MC_Tree_1!MC_BP_C_onshore_T_on_avg</f>
        <v>0.5</v>
      </c>
      <c r="P1">
        <f>MC_Tree_1!MC_BV_C_onshore_T_on_avg</f>
        <v>412528000</v>
      </c>
      <c r="Q1">
        <f>MC_Tree_1!MC_BP_C_onshore_T_on_weak</f>
        <v>0.2</v>
      </c>
      <c r="R1">
        <f>MC_Tree_1!MC_BV_C_onshore_T_on_weak</f>
        <v>227516800</v>
      </c>
      <c r="S1">
        <f>MC_Tree_1!MC_BV_D_root_C_onshore</f>
        <v>-152000000</v>
      </c>
      <c r="T1">
        <f>MC_Tree_1!MC_BV_D_root_C_offshore</f>
        <v>-152000000</v>
      </c>
      <c r="U1">
        <f>MC_Tree_1!MC_BV_D_root_C_hybrid</f>
        <v>-304000000</v>
      </c>
      <c r="V1">
        <f>MC_Tree_1!MC_BV_D_root_T_sell</f>
        <v>30000000</v>
      </c>
      <c r="W1">
        <v>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751E-C729-49F3-A09E-1A73DD3051D7}">
  <dimension ref="B2:B35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8" t="s">
        <v>42</v>
      </c>
    </row>
    <row r="3" spans="2:2" x14ac:dyDescent="0.45">
      <c r="B3" s="11" t="s">
        <v>43</v>
      </c>
    </row>
    <row r="5" spans="2:2" ht="15.75" x14ac:dyDescent="0.5">
      <c r="B5" s="19" t="s">
        <v>44</v>
      </c>
    </row>
    <row r="7" spans="2:2" x14ac:dyDescent="0.45">
      <c r="B7" t="s">
        <v>45</v>
      </c>
    </row>
    <row r="8" spans="2:2" x14ac:dyDescent="0.45">
      <c r="B8" t="s">
        <v>46</v>
      </c>
    </row>
    <row r="9" spans="2:2" x14ac:dyDescent="0.45">
      <c r="B9" t="s">
        <v>47</v>
      </c>
    </row>
    <row r="11" spans="2:2" x14ac:dyDescent="0.45">
      <c r="B11" s="10" t="s">
        <v>48</v>
      </c>
    </row>
    <row r="12" spans="2:2" x14ac:dyDescent="0.45">
      <c r="B12" s="10" t="s">
        <v>49</v>
      </c>
    </row>
    <row r="13" spans="2:2" x14ac:dyDescent="0.45">
      <c r="B13" s="10" t="s">
        <v>50</v>
      </c>
    </row>
    <row r="14" spans="2:2" x14ac:dyDescent="0.45">
      <c r="B14" s="10" t="s">
        <v>51</v>
      </c>
    </row>
    <row r="16" spans="2:2" ht="15.75" x14ac:dyDescent="0.5">
      <c r="B16" s="19" t="s">
        <v>52</v>
      </c>
    </row>
    <row r="18" spans="2:2" x14ac:dyDescent="0.45">
      <c r="B18" t="s">
        <v>53</v>
      </c>
    </row>
    <row r="19" spans="2:2" x14ac:dyDescent="0.45">
      <c r="B19" t="s">
        <v>54</v>
      </c>
    </row>
    <row r="20" spans="2:2" x14ac:dyDescent="0.45">
      <c r="B20" t="s">
        <v>55</v>
      </c>
    </row>
    <row r="21" spans="2:2" x14ac:dyDescent="0.45">
      <c r="B21" t="s">
        <v>56</v>
      </c>
    </row>
    <row r="23" spans="2:2" x14ac:dyDescent="0.45">
      <c r="B23" s="8" t="s">
        <v>57</v>
      </c>
    </row>
    <row r="24" spans="2:2" x14ac:dyDescent="0.45">
      <c r="B24" s="10" t="s">
        <v>58</v>
      </c>
    </row>
    <row r="25" spans="2:2" x14ac:dyDescent="0.45">
      <c r="B25" s="10" t="s">
        <v>59</v>
      </c>
    </row>
    <row r="26" spans="2:2" x14ac:dyDescent="0.45">
      <c r="B26" s="10" t="s">
        <v>60</v>
      </c>
    </row>
    <row r="27" spans="2:2" x14ac:dyDescent="0.45">
      <c r="B27" s="10" t="s">
        <v>61</v>
      </c>
    </row>
    <row r="28" spans="2:2" x14ac:dyDescent="0.45">
      <c r="B28" s="10" t="s">
        <v>62</v>
      </c>
    </row>
    <row r="30" spans="2:2" ht="15.75" x14ac:dyDescent="0.5">
      <c r="B30" s="19" t="s">
        <v>63</v>
      </c>
    </row>
    <row r="32" spans="2:2" x14ac:dyDescent="0.45">
      <c r="B32" t="s">
        <v>64</v>
      </c>
    </row>
    <row r="33" spans="2:2" x14ac:dyDescent="0.45">
      <c r="B33" t="s">
        <v>65</v>
      </c>
    </row>
    <row r="34" spans="2:2" x14ac:dyDescent="0.45">
      <c r="B34" t="s">
        <v>66</v>
      </c>
    </row>
    <row r="35" spans="2:2" x14ac:dyDescent="0.45">
      <c r="B3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1529-71F3-4516-80C8-A5171F4B3726}">
  <dimension ref="B2:E50"/>
  <sheetViews>
    <sheetView showGridLines="0" workbookViewId="0"/>
  </sheetViews>
  <sheetFormatPr defaultRowHeight="14.25" x14ac:dyDescent="0.45"/>
  <cols>
    <col min="1" max="1" width="8.59765625" customWidth="1"/>
    <col min="2" max="2" width="22" customWidth="1"/>
    <col min="3" max="3" width="32.46484375" customWidth="1"/>
    <col min="4" max="4" width="40.59765625" customWidth="1"/>
    <col min="5" max="5" width="33.3984375" customWidth="1"/>
  </cols>
  <sheetData>
    <row r="2" spans="2:5" ht="15" customHeight="1" x14ac:dyDescent="0.55000000000000004">
      <c r="B2" s="9" t="s">
        <v>5</v>
      </c>
    </row>
    <row r="3" spans="2:5" ht="15" customHeight="1" x14ac:dyDescent="0.45">
      <c r="B3" s="11" t="s">
        <v>6</v>
      </c>
    </row>
    <row r="4" spans="2:5" ht="15" customHeight="1" x14ac:dyDescent="0.45"/>
    <row r="5" spans="2:5" ht="15" customHeight="1" x14ac:dyDescent="0.45">
      <c r="B5" s="12" t="s">
        <v>7</v>
      </c>
      <c r="C5" s="12" t="s">
        <v>8</v>
      </c>
      <c r="D5" s="12" t="s">
        <v>9</v>
      </c>
      <c r="E5" s="12" t="s">
        <v>10</v>
      </c>
    </row>
    <row r="6" spans="2:5" ht="15" customHeight="1" x14ac:dyDescent="0.45">
      <c r="B6" s="13" t="s">
        <v>11</v>
      </c>
      <c r="C6" s="14">
        <v>3500000</v>
      </c>
      <c r="D6" s="13" t="s">
        <v>12</v>
      </c>
      <c r="E6" s="13" t="s">
        <v>13</v>
      </c>
    </row>
    <row r="7" spans="2:5" ht="15" customHeight="1" x14ac:dyDescent="0.45">
      <c r="B7" s="13" t="s">
        <v>14</v>
      </c>
      <c r="C7" s="15">
        <v>40</v>
      </c>
      <c r="D7" s="13" t="s">
        <v>15</v>
      </c>
      <c r="E7" s="13" t="s">
        <v>16</v>
      </c>
    </row>
    <row r="8" spans="2:5" ht="15" customHeight="1" x14ac:dyDescent="0.45">
      <c r="B8" s="13" t="s">
        <v>17</v>
      </c>
      <c r="C8" s="15">
        <v>25</v>
      </c>
      <c r="D8" s="13" t="s">
        <v>15</v>
      </c>
      <c r="E8" s="13" t="s">
        <v>18</v>
      </c>
    </row>
    <row r="9" spans="2:5" ht="15" customHeight="1" x14ac:dyDescent="0.45">
      <c r="B9" s="13" t="s">
        <v>19</v>
      </c>
      <c r="C9" s="16">
        <v>0.32</v>
      </c>
      <c r="D9" s="13" t="s">
        <v>20</v>
      </c>
      <c r="E9" s="13" t="s">
        <v>21</v>
      </c>
    </row>
    <row r="10" spans="2:5" ht="15" customHeight="1" x14ac:dyDescent="0.45">
      <c r="B10" s="13" t="s">
        <v>22</v>
      </c>
      <c r="C10" s="16">
        <v>0.45</v>
      </c>
      <c r="D10" s="13" t="s">
        <v>20</v>
      </c>
      <c r="E10" s="13" t="s">
        <v>23</v>
      </c>
    </row>
    <row r="11" spans="2:5" ht="15" customHeight="1" x14ac:dyDescent="0.45">
      <c r="B11" s="13" t="s">
        <v>24</v>
      </c>
      <c r="C11" s="14">
        <v>55</v>
      </c>
      <c r="D11" s="13" t="s">
        <v>25</v>
      </c>
      <c r="E11" s="13" t="s">
        <v>26</v>
      </c>
    </row>
    <row r="12" spans="2:5" ht="15" customHeight="1" x14ac:dyDescent="0.45">
      <c r="B12" s="13" t="s">
        <v>27</v>
      </c>
      <c r="C12" s="14">
        <v>50000</v>
      </c>
      <c r="D12" s="13" t="s">
        <v>12</v>
      </c>
      <c r="E12" s="13" t="s">
        <v>28</v>
      </c>
    </row>
    <row r="13" spans="2:5" ht="15" customHeight="1" x14ac:dyDescent="0.45">
      <c r="B13" s="13" t="s">
        <v>29</v>
      </c>
      <c r="C13" s="15">
        <v>3</v>
      </c>
      <c r="D13" s="13" t="s">
        <v>30</v>
      </c>
      <c r="E13" s="13" t="s">
        <v>31</v>
      </c>
    </row>
    <row r="14" spans="2:5" ht="15" customHeight="1" x14ac:dyDescent="0.45">
      <c r="B14" s="13" t="s">
        <v>32</v>
      </c>
      <c r="C14" s="15">
        <v>25</v>
      </c>
      <c r="D14" s="13" t="s">
        <v>33</v>
      </c>
      <c r="E14" s="13" t="s">
        <v>34</v>
      </c>
    </row>
    <row r="15" spans="2:5" x14ac:dyDescent="0.45">
      <c r="B15" s="13" t="s">
        <v>35</v>
      </c>
      <c r="C15" s="17">
        <v>1.6</v>
      </c>
      <c r="D15" s="13" t="s">
        <v>36</v>
      </c>
      <c r="E15" s="13" t="s">
        <v>37</v>
      </c>
    </row>
    <row r="16" spans="2:5" x14ac:dyDescent="0.45">
      <c r="B16" s="13" t="s">
        <v>38</v>
      </c>
      <c r="C16" s="14">
        <v>30000000</v>
      </c>
      <c r="D16" s="13" t="s">
        <v>12</v>
      </c>
      <c r="E16" s="13" t="s">
        <v>39</v>
      </c>
    </row>
    <row r="17" spans="2:5" x14ac:dyDescent="0.45">
      <c r="B17" s="13" t="s">
        <v>40</v>
      </c>
      <c r="C17" s="14">
        <v>12000000</v>
      </c>
      <c r="D17" s="13" t="s">
        <v>12</v>
      </c>
      <c r="E17" s="13" t="s">
        <v>41</v>
      </c>
    </row>
    <row r="20" spans="2:5" ht="15" customHeight="1" x14ac:dyDescent="0.45">
      <c r="D20" s="5">
        <v>0.3</v>
      </c>
      <c r="E20" s="1">
        <f>_xll.MC_NodeProbability(_MC_Calc_1,"T_on_strong")</f>
        <v>0.3</v>
      </c>
    </row>
    <row r="21" spans="2:5" ht="15" customHeight="1" x14ac:dyDescent="0.45">
      <c r="D21" s="7">
        <f>OnshoreCount*TurbineCapacity*OnshoreCapFactor*1.2*8760*ElecPrice*ProjectLife-OnshoreCount*OMCostPerTurbine*ProjectLife</f>
        <v>505033600</v>
      </c>
      <c r="E21" s="6">
        <f>_xll.MC_NodeValue(_MC_Calc_1,"T_on_strong")</f>
        <v>353033600</v>
      </c>
    </row>
    <row r="22" spans="2:5" ht="15" customHeight="1" x14ac:dyDescent="0.45">
      <c r="C22" s="4" t="str">
        <f>_xll.MC_NodeDecision(_MC_Calc_1,"C_onshore")</f>
        <v/>
      </c>
      <c r="D22" s="2" t="s">
        <v>1</v>
      </c>
    </row>
    <row r="23" spans="2:5" ht="15" customHeight="1" x14ac:dyDescent="0.45">
      <c r="C23" s="7">
        <f>-(OnshoreCount*TurbineCost+GridConnectionCost)</f>
        <v>-152000000</v>
      </c>
      <c r="D23" s="6">
        <f>_xll.MC_NodeValue(_MC_Calc_1,"C_onshore")</f>
        <v>251277440</v>
      </c>
    </row>
    <row r="24" spans="2:5" ht="15" customHeight="1" x14ac:dyDescent="0.45">
      <c r="D24" s="5">
        <v>0.5</v>
      </c>
      <c r="E24" s="1">
        <f>_xll.MC_NodeProbability(_MC_Calc_1,"T_on_avg")</f>
        <v>0.5</v>
      </c>
    </row>
    <row r="25" spans="2:5" ht="15" customHeight="1" x14ac:dyDescent="0.45">
      <c r="D25" s="7">
        <f>OnshoreCount*TurbineCapacity*OnshoreCapFactor*8760*ElecPrice*ProjectLife-OnshoreCount*OMCostPerTurbine*ProjectLife</f>
        <v>412528000</v>
      </c>
      <c r="E25" s="6">
        <f>_xll.MC_NodeValue(_MC_Calc_1,"T_on_avg")</f>
        <v>260528000</v>
      </c>
    </row>
    <row r="26" spans="2:5" ht="15" customHeight="1" x14ac:dyDescent="0.45">
      <c r="D26" s="5">
        <v>0.2</v>
      </c>
      <c r="E26" s="1">
        <f>_xll.MC_NodeProbability(_MC_Calc_1,"T_on_weak")</f>
        <v>0.2</v>
      </c>
    </row>
    <row r="27" spans="2:5" ht="15" customHeight="1" x14ac:dyDescent="0.45">
      <c r="D27" s="7">
        <f>OnshoreCount*TurbineCapacity*OnshoreCapFactor*0.6*8760*ElecPrice*ProjectLife-OnshoreCount*OMCostPerTurbine*ProjectLife</f>
        <v>227516800</v>
      </c>
      <c r="E27" s="6">
        <f>_xll.MC_NodeValue(_MC_Calc_1,"T_on_weak")</f>
        <v>75516800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440344412.49999988</v>
      </c>
    </row>
    <row r="30" spans="2:5" ht="15" customHeight="1" x14ac:dyDescent="0.45">
      <c r="D30" s="5">
        <v>0.4</v>
      </c>
      <c r="E30" s="1">
        <f>_xll.MC_NodeProbability(_MC_Calc_1,"T_off_strong")</f>
        <v>0.4</v>
      </c>
    </row>
    <row r="31" spans="2:5" ht="15" customHeight="1" x14ac:dyDescent="0.45">
      <c r="D31" s="7">
        <f>OffshoreCount*TurbineCapacity*OffshoreCapFactor*1.2*8760*ElecPrice*ProjectLife-OffshoreCount*OMCostPerTurbine*ProjectLife</f>
        <v>456572500</v>
      </c>
      <c r="E31" s="6">
        <f>_xll.MC_NodeValue(_MC_Calc_1,"T_off_strong")</f>
        <v>304572500</v>
      </c>
    </row>
    <row r="32" spans="2:5" ht="15" customHeight="1" x14ac:dyDescent="0.45">
      <c r="C32" s="4" t="str">
        <f>_xll.MC_NodeDecision(_MC_Calc_1,"C_offshore")</f>
        <v/>
      </c>
      <c r="D32" s="2" t="s">
        <v>3</v>
      </c>
    </row>
    <row r="33" spans="3:5" ht="15" customHeight="1" x14ac:dyDescent="0.45">
      <c r="C33" s="7">
        <f>-(OffshoreCount*TurbineCost*OffshoreMultiplier+GridConnectionCost)</f>
        <v>-152000000</v>
      </c>
      <c r="D33" s="6">
        <f>_xll.MC_NodeValue(_MC_Calc_1,"C_offshore")</f>
        <v>231399125</v>
      </c>
    </row>
    <row r="34" spans="3:5" ht="15" customHeight="1" x14ac:dyDescent="0.45">
      <c r="D34" s="5">
        <v>0.45</v>
      </c>
      <c r="E34" s="1">
        <f>_xll.MC_NodeProbability(_MC_Calc_1,"T_off_avg")</f>
        <v>0.45</v>
      </c>
    </row>
    <row r="35" spans="3:5" ht="15" customHeight="1" x14ac:dyDescent="0.45">
      <c r="D35" s="7">
        <f>OffshoreCount*TurbineCapacity*OffshoreCapFactor*8760*ElecPrice*ProjectLife-OffshoreCount*OMCostPerTurbine*ProjectLife</f>
        <v>375268750</v>
      </c>
      <c r="E35" s="6">
        <f>_xll.MC_NodeValue(_MC_Calc_1,"T_off_avg")</f>
        <v>223268750</v>
      </c>
    </row>
    <row r="36" spans="3:5" ht="15" customHeight="1" x14ac:dyDescent="0.45">
      <c r="D36" s="5">
        <v>0.15</v>
      </c>
      <c r="E36" s="1">
        <f>_xll.MC_NodeProbability(_MC_Calc_1,"T_off_weak")</f>
        <v>0.15</v>
      </c>
    </row>
    <row r="37" spans="3:5" ht="15" customHeight="1" x14ac:dyDescent="0.45">
      <c r="D37" s="7">
        <f>OffshoreCount*TurbineCapacity*OffshoreCapFactor*0.6*8760*ElecPrice*ProjectLife-OffshoreCount*OMCostPerTurbine*ProjectLife</f>
        <v>212661250</v>
      </c>
      <c r="E37" s="6">
        <f>_xll.MC_NodeValue(_MC_Calc_1,"T_off_weak")</f>
        <v>60661250</v>
      </c>
    </row>
    <row r="38" spans="3:5" ht="15" customHeight="1" x14ac:dyDescent="0.45">
      <c r="D38" s="5">
        <v>0.25</v>
      </c>
      <c r="E38" s="1">
        <f>_xll.MC_NodeProbability(_MC_Calc_1,"T_hyb_good")</f>
        <v>0.25</v>
      </c>
    </row>
    <row r="39" spans="3:5" ht="15" customHeight="1" x14ac:dyDescent="0.45">
      <c r="D39" s="7">
        <f>(OnshoreCount*TurbineCapacity*OnshoreCapFactor*1.2+OffshoreCount*TurbineCapacity*OffshoreCapFactor*1.2)*8760*ElecPrice*ProjectLife-(OnshoreCount+OffshoreCount)*OMCostPerTurbine*ProjectLife</f>
        <v>961606099.99999976</v>
      </c>
      <c r="E39" s="6">
        <f>_xll.MC_NodeValue(_MC_Calc_1,"T_hyb_good")</f>
        <v>657606099.99999976</v>
      </c>
    </row>
    <row r="40" spans="3:5" ht="15" customHeight="1" x14ac:dyDescent="0.45">
      <c r="C40" s="4" t="str">
        <f>_xll.MC_NodeDecision(_MC_Calc_1,"C_hybrid")</f>
        <v>optimal</v>
      </c>
      <c r="D40" s="2" t="s">
        <v>4</v>
      </c>
    </row>
    <row r="41" spans="3:5" ht="15" customHeight="1" x14ac:dyDescent="0.45">
      <c r="C41" s="7">
        <f>-(OnshoreCount*TurbineCost+OffshoreCount*TurbineCost*OffshoreMultiplier+2*GridConnectionCost)</f>
        <v>-304000000</v>
      </c>
      <c r="D41" s="6">
        <f>_xll.MC_NodeValue(_MC_Calc_1,"C_hybrid")</f>
        <v>440344412.49999988</v>
      </c>
    </row>
    <row r="42" spans="3:5" ht="15" customHeight="1" x14ac:dyDescent="0.45">
      <c r="D42" s="5">
        <v>0.5</v>
      </c>
      <c r="E42" s="1">
        <f>_xll.MC_NodeProbability(_MC_Calc_1,"T_hyb_mix")</f>
        <v>0.5</v>
      </c>
    </row>
    <row r="43" spans="3:5" ht="15" customHeight="1" x14ac:dyDescent="0.45">
      <c r="D43" s="7">
        <f>(OnshoreCount*TurbineCapacity*OnshoreCapFactor+OffshoreCount*TurbineCapacity*OffshoreCapFactor)*8760*ElecPrice*ProjectLife-(OnshoreCount+OffshoreCount)*OMCostPerTurbine*ProjectLife</f>
        <v>787796750</v>
      </c>
      <c r="E43" s="6">
        <f>_xll.MC_NodeValue(_MC_Calc_1,"T_hyb_mix")</f>
        <v>483796750</v>
      </c>
    </row>
    <row r="44" spans="3:5" ht="15" customHeight="1" x14ac:dyDescent="0.45">
      <c r="D44" s="5">
        <v>0.25</v>
      </c>
      <c r="E44" s="1">
        <f>_xll.MC_NodeProbability(_MC_Calc_1,"T_hyb_poor")</f>
        <v>0.25</v>
      </c>
    </row>
    <row r="45" spans="3:5" ht="15" customHeight="1" x14ac:dyDescent="0.45">
      <c r="D45" s="7">
        <f>(OnshoreCount*TurbineCapacity*OnshoreCapFactor*0.6+OffshoreCount*TurbineCapacity*OffshoreCapFactor*0.6)*8760*ElecPrice*ProjectLife-(OnshoreCount+OffshoreCount)*OMCostPerTurbine*ProjectLife</f>
        <v>440178049.99999988</v>
      </c>
      <c r="E45" s="6">
        <f>_xll.MC_NodeValue(_MC_Calc_1,"T_hyb_poor")</f>
        <v>136178049.99999988</v>
      </c>
    </row>
    <row r="46" spans="3:5" ht="15" customHeight="1" x14ac:dyDescent="0.45">
      <c r="C46" s="4" t="str">
        <f>_xll.MC_NodeDecision(_MC_Calc_1,"T_sell")</f>
        <v/>
      </c>
      <c r="D46" s="1">
        <f>_xll.MC_NodeProbability(_MC_Calc_1,"T_sell")</f>
        <v>1</v>
      </c>
    </row>
    <row r="47" spans="3:5" ht="15" customHeight="1" x14ac:dyDescent="0.45">
      <c r="C47" s="7">
        <f>DevRightsSaleValue</f>
        <v>30000000</v>
      </c>
      <c r="D47" s="6">
        <f>_xll.MC_NodeValue(_MC_Calc_1,"T_sell")</f>
        <v>30000000</v>
      </c>
    </row>
    <row r="48" spans="3:5" ht="15" customHeight="1" x14ac:dyDescent="0.45"/>
    <row r="49" ht="15" customHeight="1" x14ac:dyDescent="0.45"/>
    <row r="50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67</vt:i4>
      </vt:variant>
    </vt:vector>
  </HeadingPairs>
  <TitlesOfParts>
    <vt:vector size="69" baseType="lpstr">
      <vt:lpstr>Problem</vt:lpstr>
      <vt:lpstr>MC_Tree_1</vt:lpstr>
      <vt:lpstr>_MC_Calc_1</vt:lpstr>
      <vt:lpstr>DevRightsSaleValue</vt:lpstr>
      <vt:lpstr>ElecPrice</vt:lpstr>
      <vt:lpstr>GridConnectionCost</vt:lpstr>
      <vt:lpstr>MC_Tree_1!MC_BD_D_root_C_hybrid</vt:lpstr>
      <vt:lpstr>MC_Tree_1!MC_BD_D_root_C_offshore</vt:lpstr>
      <vt:lpstr>MC_Tree_1!MC_BD_D_root_C_onshore</vt:lpstr>
      <vt:lpstr>MC_Tree_1!MC_BD_D_root_T_sell</vt:lpstr>
      <vt:lpstr>MC_Tree_1!MC_BP_C_hybrid_T_hyb_good</vt:lpstr>
      <vt:lpstr>MC_Tree_1!MC_BP_C_hybrid_T_hyb_mix</vt:lpstr>
      <vt:lpstr>MC_Tree_1!MC_BP_C_hybrid_T_hyb_poor</vt:lpstr>
      <vt:lpstr>MC_Tree_1!MC_BP_C_offshore_T_off_avg</vt:lpstr>
      <vt:lpstr>MC_Tree_1!MC_BP_C_offshore_T_off_strong</vt:lpstr>
      <vt:lpstr>MC_Tree_1!MC_BP_C_offshore_T_off_weak</vt:lpstr>
      <vt:lpstr>MC_Tree_1!MC_BP_C_onshore_T_on_avg</vt:lpstr>
      <vt:lpstr>MC_Tree_1!MC_BP_C_onshore_T_on_strong</vt:lpstr>
      <vt:lpstr>MC_Tree_1!MC_BP_C_onshore_T_on_weak</vt:lpstr>
      <vt:lpstr>MC_Tree_1!MC_BV_C_hybrid_T_hyb_good</vt:lpstr>
      <vt:lpstr>MC_Tree_1!MC_BV_C_hybrid_T_hyb_mix</vt:lpstr>
      <vt:lpstr>MC_Tree_1!MC_BV_C_hybrid_T_hyb_poor</vt:lpstr>
      <vt:lpstr>MC_Tree_1!MC_BV_C_offshore_T_off_avg</vt:lpstr>
      <vt:lpstr>MC_Tree_1!MC_BV_C_offshore_T_off_strong</vt:lpstr>
      <vt:lpstr>MC_Tree_1!MC_BV_C_offshore_T_off_weak</vt:lpstr>
      <vt:lpstr>MC_Tree_1!MC_BV_C_onshore_T_on_avg</vt:lpstr>
      <vt:lpstr>MC_Tree_1!MC_BV_C_onshore_T_on_strong</vt:lpstr>
      <vt:lpstr>MC_Tree_1!MC_BV_C_onshore_T_on_weak</vt:lpstr>
      <vt:lpstr>MC_Tree_1!MC_BV_D_root_C_hybrid</vt:lpstr>
      <vt:lpstr>MC_Tree_1!MC_BV_D_root_C_offshore</vt:lpstr>
      <vt:lpstr>MC_Tree_1!MC_BV_D_root_C_onshore</vt:lpstr>
      <vt:lpstr>MC_Tree_1!MC_BV_D_root_T_sell</vt:lpstr>
      <vt:lpstr>MC_Tree_1!MC_N_C_hybrid</vt:lpstr>
      <vt:lpstr>MC_Tree_1!MC_N_C_offshore</vt:lpstr>
      <vt:lpstr>MC_Tree_1!MC_N_C_onshore</vt:lpstr>
      <vt:lpstr>MC_Tree_1!MC_N_D_root</vt:lpstr>
      <vt:lpstr>MC_Tree_1!MC_NP_T_hyb_good</vt:lpstr>
      <vt:lpstr>MC_Tree_1!MC_NP_T_hyb_mix</vt:lpstr>
      <vt:lpstr>MC_Tree_1!MC_NP_T_hyb_poor</vt:lpstr>
      <vt:lpstr>MC_Tree_1!MC_NP_T_off_avg</vt:lpstr>
      <vt:lpstr>MC_Tree_1!MC_NP_T_off_strong</vt:lpstr>
      <vt:lpstr>MC_Tree_1!MC_NP_T_off_weak</vt:lpstr>
      <vt:lpstr>MC_Tree_1!MC_NP_T_on_avg</vt:lpstr>
      <vt:lpstr>MC_Tree_1!MC_NP_T_on_strong</vt:lpstr>
      <vt:lpstr>MC_Tree_1!MC_NP_T_on_weak</vt:lpstr>
      <vt:lpstr>MC_Tree_1!MC_NP_T_sell</vt:lpstr>
      <vt:lpstr>MC_Tree_1!MC_V_C_hybrid</vt:lpstr>
      <vt:lpstr>MC_Tree_1!MC_V_C_offshore</vt:lpstr>
      <vt:lpstr>MC_Tree_1!MC_V_C_onshore</vt:lpstr>
      <vt:lpstr>MC_Tree_1!MC_V_D_root</vt:lpstr>
      <vt:lpstr>MC_Tree_1!MC_V_T_hyb_good</vt:lpstr>
      <vt:lpstr>MC_Tree_1!MC_V_T_hyb_mix</vt:lpstr>
      <vt:lpstr>MC_Tree_1!MC_V_T_hyb_poor</vt:lpstr>
      <vt:lpstr>MC_Tree_1!MC_V_T_off_avg</vt:lpstr>
      <vt:lpstr>MC_Tree_1!MC_V_T_off_strong</vt:lpstr>
      <vt:lpstr>MC_Tree_1!MC_V_T_off_weak</vt:lpstr>
      <vt:lpstr>MC_Tree_1!MC_V_T_on_avg</vt:lpstr>
      <vt:lpstr>MC_Tree_1!MC_V_T_on_strong</vt:lpstr>
      <vt:lpstr>MC_Tree_1!MC_V_T_on_weak</vt:lpstr>
      <vt:lpstr>MC_Tree_1!MC_V_T_sell</vt:lpstr>
      <vt:lpstr>OffshoreCapFactor</vt:lpstr>
      <vt:lpstr>OffshoreCount</vt:lpstr>
      <vt:lpstr>OffshoreMultiplier</vt:lpstr>
      <vt:lpstr>OMCostPerTurbine</vt:lpstr>
      <vt:lpstr>OnshoreCapFactor</vt:lpstr>
      <vt:lpstr>OnshoreCount</vt:lpstr>
      <vt:lpstr>ProjectLife</vt:lpstr>
      <vt:lpstr>TurbineCapacity</vt:lpstr>
      <vt:lpstr>TurbineCost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2026-03-27T14:59:56Z</dcterms:created>
  <dcterms:modified xsi:type="dcterms:W3CDTF">2026-03-27T15:00:08Z</dcterms:modified>
</cp:coreProperties>
</file>