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62377ABA-66B3-4A7F-AD38-F5C3A88F460F}" xr6:coauthVersionLast="47" xr6:coauthVersionMax="47" xr10:uidLastSave="{00000000-0000-0000-0000-000000000000}"/>
  <bookViews>
    <workbookView xWindow="-98" yWindow="-98" windowWidth="21795" windowHeight="12975" firstSheet="2" activeTab="2" xr2:uid="{81A3851D-5A7B-48AE-9B6C-88D530121857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_MC_Calc!$A$1:$BD$1</definedName>
    <definedName name="BridgeLoan1mCost">MC_Tree_1!$C$10</definedName>
    <definedName name="Invest2mCost">MC_Tree_1!$C$6</definedName>
    <definedName name="LeadSeriesB5mCost">MC_Tree_1!$C$7</definedName>
    <definedName name="MC_BD_D_follow_moderate_C_exit_hold" localSheetId="3">MC_Tree_1!$E$46</definedName>
    <definedName name="MC_BD_D_follow_moderate_C_exit_mod" localSheetId="3">MC_Tree_1!$E$36</definedName>
    <definedName name="MC_BD_D_follow_strong_C_exit_strong" localSheetId="3">MC_Tree_1!$E$22</definedName>
    <definedName name="MC_BD_D_follow_strong_T_sell_strong" localSheetId="3">MC_Tree_1!$E$30</definedName>
    <definedName name="MC_BD_D_follow_weak_C_bridge" localSheetId="3">MC_Tree_1!$E$54</definedName>
    <definedName name="MC_BD_D_follow_weak_T_writeoff_weak" localSheetId="3">MC_Tree_1!$E$62</definedName>
    <definedName name="MC_BD_D_root_C_progress" localSheetId="3">MC_Tree_1!$C$32</definedName>
    <definedName name="MC_BD_D_root_T_pass" localSheetId="3">MC_Tree_1!$C$68</definedName>
    <definedName name="MC_BP_C_bridge_T_acquihire" localSheetId="3">MC_Tree_1!$F$56</definedName>
    <definedName name="MC_BP_C_bridge_T_shutdown" localSheetId="3">MC_Tree_1!$F$58</definedName>
    <definedName name="MC_BP_C_bridge_T_turnaround" localSheetId="3">MC_Tree_1!$F$52</definedName>
    <definedName name="MC_BP_C_exit_hold_T_acq_hold" localSheetId="3">MC_Tree_1!$F$44</definedName>
    <definedName name="MC_BP_C_exit_hold_T_diluted" localSheetId="3">MC_Tree_1!$F$50</definedName>
    <definedName name="MC_BP_C_exit_hold_T_modest_hold" localSheetId="3">MC_Tree_1!$F$48</definedName>
    <definedName name="MC_BP_C_exit_mod_T_mod_exit_mod" localSheetId="3">MC_Tree_1!$F$38</definedName>
    <definedName name="MC_BP_C_exit_mod_T_strong_exit_mod" localSheetId="3">MC_Tree_1!$F$34</definedName>
    <definedName name="MC_BP_C_exit_mod_T_weak_exit_mod" localSheetId="3">MC_Tree_1!$F$40</definedName>
    <definedName name="MC_BP_C_exit_strong_T_acq_strong" localSheetId="3">MC_Tree_1!$F$24</definedName>
    <definedName name="MC_BP_C_exit_strong_T_down_strong" localSheetId="3">MC_Tree_1!$F$26</definedName>
    <definedName name="MC_BP_C_exit_strong_T_ipo_strong" localSheetId="3">MC_Tree_1!$F$20</definedName>
    <definedName name="MC_BP_C_progress_D_follow_moderate" localSheetId="3">MC_Tree_1!$D$42</definedName>
    <definedName name="MC_BP_C_progress_D_follow_strong" localSheetId="3">MC_Tree_1!$D$28</definedName>
    <definedName name="MC_BP_C_progress_D_follow_weak" localSheetId="3">MC_Tree_1!$D$60</definedName>
    <definedName name="MC_BP_C_progress_T_writeoff" localSheetId="3">MC_Tree_1!$D$64</definedName>
    <definedName name="MC_BV_C_bridge_T_acquihire" localSheetId="3">MC_Tree_1!$F$57</definedName>
    <definedName name="MC_BV_C_bridge_T_shutdown" localSheetId="3">MC_Tree_1!$F$59</definedName>
    <definedName name="MC_BV_C_bridge_T_turnaround" localSheetId="3">MC_Tree_1!$F$53</definedName>
    <definedName name="MC_BV_C_exit_hold_T_acq_hold" localSheetId="3">MC_Tree_1!$F$45</definedName>
    <definedName name="MC_BV_C_exit_hold_T_diluted" localSheetId="3">MC_Tree_1!$F$51</definedName>
    <definedName name="MC_BV_C_exit_hold_T_modest_hold" localSheetId="3">MC_Tree_1!$F$49</definedName>
    <definedName name="MC_BV_C_exit_mod_T_mod_exit_mod" localSheetId="3">MC_Tree_1!$F$39</definedName>
    <definedName name="MC_BV_C_exit_mod_T_strong_exit_mod" localSheetId="3">MC_Tree_1!$F$35</definedName>
    <definedName name="MC_BV_C_exit_mod_T_weak_exit_mod" localSheetId="3">MC_Tree_1!$F$41</definedName>
    <definedName name="MC_BV_C_exit_strong_T_acq_strong" localSheetId="3">MC_Tree_1!$F$25</definedName>
    <definedName name="MC_BV_C_exit_strong_T_down_strong" localSheetId="3">MC_Tree_1!$F$27</definedName>
    <definedName name="MC_BV_C_exit_strong_T_ipo_strong" localSheetId="3">MC_Tree_1!$F$21</definedName>
    <definedName name="MC_BV_C_progress_D_follow_moderate" localSheetId="3">MC_Tree_1!$D$43</definedName>
    <definedName name="MC_BV_C_progress_D_follow_strong" localSheetId="3">MC_Tree_1!$D$29</definedName>
    <definedName name="MC_BV_C_progress_D_follow_weak" localSheetId="3">MC_Tree_1!$D$61</definedName>
    <definedName name="MC_BV_C_progress_T_writeoff" localSheetId="3">MC_Tree_1!$D$65</definedName>
    <definedName name="MC_BV_D_follow_moderate_C_exit_hold" localSheetId="3">MC_Tree_1!$E$47</definedName>
    <definedName name="MC_BV_D_follow_moderate_C_exit_mod" localSheetId="3">MC_Tree_1!$E$37</definedName>
    <definedName name="MC_BV_D_follow_strong_C_exit_strong" localSheetId="3">MC_Tree_1!$E$23</definedName>
    <definedName name="MC_BV_D_follow_strong_T_sell_strong" localSheetId="3">MC_Tree_1!$E$31</definedName>
    <definedName name="MC_BV_D_follow_weak_C_bridge" localSheetId="3">MC_Tree_1!$E$55</definedName>
    <definedName name="MC_BV_D_follow_weak_T_writeoff_weak" localSheetId="3">MC_Tree_1!$E$63</definedName>
    <definedName name="MC_BV_D_root_C_progress" localSheetId="3">MC_Tree_1!$C$33</definedName>
    <definedName name="MC_BV_D_root_T_pass" localSheetId="3">MC_Tree_1!$C$69</definedName>
    <definedName name="MC_N_C_bridge" localSheetId="3">MC_Tree_1!$F$54</definedName>
    <definedName name="MC_N_C_exit_hold" localSheetId="3">MC_Tree_1!$F$46</definedName>
    <definedName name="MC_N_C_exit_mod" localSheetId="3">MC_Tree_1!$F$36</definedName>
    <definedName name="MC_N_C_exit_strong" localSheetId="3">MC_Tree_1!$F$22</definedName>
    <definedName name="MC_N_C_progress" localSheetId="3">MC_Tree_1!$D$32</definedName>
    <definedName name="MC_N_D_follow_moderate" localSheetId="3">MC_Tree_1!$E$42</definedName>
    <definedName name="MC_N_D_follow_strong" localSheetId="3">MC_Tree_1!$E$28</definedName>
    <definedName name="MC_N_D_follow_weak" localSheetId="3">MC_Tree_1!$E$60</definedName>
    <definedName name="MC_N_D_root" localSheetId="3">MC_Tree_1!$C$66</definedName>
    <definedName name="MC_NP_T_acq_hold" localSheetId="3">MC_Tree_1!$G$44</definedName>
    <definedName name="MC_NP_T_acq_strong" localSheetId="3">MC_Tree_1!$G$24</definedName>
    <definedName name="MC_NP_T_acquihire" localSheetId="3">MC_Tree_1!$G$56</definedName>
    <definedName name="MC_NP_T_diluted" localSheetId="3">MC_Tree_1!$G$50</definedName>
    <definedName name="MC_NP_T_down_strong" localSheetId="3">MC_Tree_1!$G$26</definedName>
    <definedName name="MC_NP_T_ipo_strong" localSheetId="3">MC_Tree_1!$G$20</definedName>
    <definedName name="MC_NP_T_mod_exit_mod" localSheetId="3">MC_Tree_1!$G$38</definedName>
    <definedName name="MC_NP_T_modest_hold" localSheetId="3">MC_Tree_1!$G$48</definedName>
    <definedName name="MC_NP_T_pass" localSheetId="3">MC_Tree_1!$D$68</definedName>
    <definedName name="MC_NP_T_sell_strong" localSheetId="3">MC_Tree_1!$F$30</definedName>
    <definedName name="MC_NP_T_shutdown" localSheetId="3">MC_Tree_1!$G$58</definedName>
    <definedName name="MC_NP_T_strong_exit_mod" localSheetId="3">MC_Tree_1!$G$34</definedName>
    <definedName name="MC_NP_T_turnaround" localSheetId="3">MC_Tree_1!$G$52</definedName>
    <definedName name="MC_NP_T_weak_exit_mod" localSheetId="3">MC_Tree_1!$G$40</definedName>
    <definedName name="MC_NP_T_writeoff" localSheetId="3">MC_Tree_1!$E$64</definedName>
    <definedName name="MC_NP_T_writeoff_weak" localSheetId="3">MC_Tree_1!$F$62</definedName>
    <definedName name="MC_V_C_bridge" localSheetId="3">MC_Tree_1!$F$55</definedName>
    <definedName name="MC_V_C_exit_hold" localSheetId="3">MC_Tree_1!$F$47</definedName>
    <definedName name="MC_V_C_exit_mod" localSheetId="3">MC_Tree_1!$F$37</definedName>
    <definedName name="MC_V_C_exit_strong" localSheetId="3">MC_Tree_1!$F$23</definedName>
    <definedName name="MC_V_C_progress" localSheetId="3">MC_Tree_1!$D$33</definedName>
    <definedName name="MC_V_D_follow_moderate" localSheetId="3">MC_Tree_1!$E$43</definedName>
    <definedName name="MC_V_D_follow_strong" localSheetId="3">MC_Tree_1!$E$29</definedName>
    <definedName name="MC_V_D_follow_weak" localSheetId="3">MC_Tree_1!$E$61</definedName>
    <definedName name="MC_V_D_root" localSheetId="3">MC_Tree_1!$C$67</definedName>
    <definedName name="MC_V_T_acq_hold" localSheetId="3">MC_Tree_1!$G$45</definedName>
    <definedName name="MC_V_T_acq_strong" localSheetId="3">MC_Tree_1!$G$25</definedName>
    <definedName name="MC_V_T_acquihire" localSheetId="3">MC_Tree_1!$G$57</definedName>
    <definedName name="MC_V_T_diluted" localSheetId="3">MC_Tree_1!$G$51</definedName>
    <definedName name="MC_V_T_down_strong" localSheetId="3">MC_Tree_1!$G$27</definedName>
    <definedName name="MC_V_T_ipo_strong" localSheetId="3">MC_Tree_1!$G$21</definedName>
    <definedName name="MC_V_T_mod_exit_mod" localSheetId="3">MC_Tree_1!$G$39</definedName>
    <definedName name="MC_V_T_modest_hold" localSheetId="3">MC_Tree_1!$G$49</definedName>
    <definedName name="MC_V_T_pass" localSheetId="3">MC_Tree_1!$D$69</definedName>
    <definedName name="MC_V_T_sell_strong" localSheetId="3">MC_Tree_1!$F$31</definedName>
    <definedName name="MC_V_T_shutdown" localSheetId="3">MC_Tree_1!$G$59</definedName>
    <definedName name="MC_V_T_strong_exit_mod" localSheetId="3">MC_Tree_1!$G$35</definedName>
    <definedName name="MC_V_T_turnaround" localSheetId="3">MC_Tree_1!$G$53</definedName>
    <definedName name="MC_V_T_weak_exit_mod" localSheetId="3">MC_Tree_1!$G$41</definedName>
    <definedName name="MC_V_T_writeoff" localSheetId="3">MC_Tree_1!$E$65</definedName>
    <definedName name="MC_V_T_writeoff_weak" localSheetId="3">MC_Tree_1!$F$63</definedName>
    <definedName name="ParticipateSeriesB3mCost">MC_Tree_1!$C$9</definedName>
    <definedName name="SellStakeNowValue">MC_Tree_1!$C$8</definedName>
    <definedName name="WriteOffValue">MC_Tree_1!$C$11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E63" i="3"/>
  <c r="E55" i="3"/>
  <c r="E31" i="3"/>
  <c r="E23" i="3"/>
  <c r="E37" i="3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C67" i="3"/>
  <c r="G57" i="3"/>
  <c r="G48" i="3"/>
  <c r="G38" i="3"/>
  <c r="G27" i="3"/>
  <c r="E65" i="3"/>
  <c r="G56" i="3"/>
  <c r="F47" i="3"/>
  <c r="F37" i="3"/>
  <c r="G26" i="3"/>
  <c r="E46" i="3"/>
  <c r="F55" i="3"/>
  <c r="G45" i="3"/>
  <c r="G35" i="3"/>
  <c r="G25" i="3"/>
  <c r="E36" i="3"/>
  <c r="G53" i="3"/>
  <c r="G44" i="3"/>
  <c r="G34" i="3"/>
  <c r="E30" i="3"/>
  <c r="G59" i="3"/>
  <c r="G20" i="3"/>
  <c r="E64" i="3"/>
  <c r="C68" i="3"/>
  <c r="D69" i="3"/>
  <c r="G50" i="3"/>
  <c r="F30" i="3"/>
  <c r="D68" i="3"/>
  <c r="G49" i="3"/>
  <c r="E29" i="3"/>
  <c r="E62" i="3"/>
  <c r="F63" i="3"/>
  <c r="G24" i="3"/>
  <c r="G40" i="3"/>
  <c r="C32" i="3"/>
  <c r="G58" i="3"/>
  <c r="G39" i="3"/>
  <c r="E54" i="3"/>
  <c r="F62" i="3"/>
  <c r="G52" i="3"/>
  <c r="E43" i="3"/>
  <c r="D33" i="3"/>
  <c r="F23" i="3"/>
  <c r="E22" i="3"/>
  <c r="E61" i="3"/>
  <c r="G51" i="3"/>
  <c r="G41" i="3"/>
  <c r="F31" i="3"/>
  <c r="G21" i="3"/>
</calcChain>
</file>

<file path=xl/sharedStrings.xml><?xml version="1.0" encoding="utf-8"?>
<sst xmlns="http://schemas.openxmlformats.org/spreadsheetml/2006/main" count="89" uniqueCount="80">
  <si>
    <t>{"_v":2,"trees":{"MC_Tree_1":"{\r\n  \"RootId\": \"D_root\",\r\n  \"Nodes\": {\r\n    \"D_root\": {\r\n      \"type\": \"decision\",\r\n      \"id\": \"D_root\",\r\n      \"name\": \"Series A Investment\",\r\n      \"options\": [\r\n        {\r\n          \"name\": \"Invest $2M\",\r\n          \"childId\": \"C_progress\",\r\n          \"value\": -2000000\r\n        },\r\n        {\r\n          \"name\": \"Pass\",\r\n          \"childId\": \"T_pass\"\r\n        }\r\n      ]\r\n    },\r\n    \"C_progress\": {\r\n      \"type\": \"chance\",\r\n      \"id\": \"C_progress\",\r\n      \"name\": \"Company Progress (18 mo)\",\r\n      \"branches\": [\r\n        {\r\n          \"name\": \"Exceeds Targets\",\r\n          \"probability\": 0.25,\r\n          \"childId\": \"D_follow_strong\"\r\n        },\r\n        {\r\n          \"name\": \"Meets Targets\",\r\n          \"probability\": 0.4,\r\n          \"childId\": \"D_follow_moderate\"\r\n        },\r\n        {\r\n          \"name\": \"Below Targets\",\r\n          \"probability\": 0.25,\r\n          \"childId\": \"D_follow_weak\"\r\n        },\r\n        {\r\n          \"name\": \"Company Fails\",\r\n          \"probability\": 0.1,\r\n          \"childId\": \"T_writeoff\"\r\n        }\r\n      ]\r\n    },\r\n    \"D_follow_strong\": {\r\n      \"type\": \"decision\",\r\n      \"id\": \"D_follow_strong\",\r\n      \"name\": \"Follow-On (Strong)\",\r\n      \"options\": [\r\n        {\r\n          \"name\": \"Lead Series B ($5M)\",\r\n          \"childId\": \"C_exit_strong\",\r\n          \"value\": -5000000\r\n        },\r\n        {\r\n          \"name\": \"Sell Stake Now\",\r\n          \"childId\": \"T_sell_strong\",\r\n          \"value\": 6000000\r\n        }\r\n      ]\r\n    },\r\n    \"C_exit_strong\": {\r\n      \"type\": \"chance\",\r\n      \"id\": \"C_exit_strong\",\r\n      \"name\": \"Exit Outcome (Strong)\",\r\n      \"branches\": [\r\n        {\r\n          \"name\": \"IPO / Large Acq\",\r\n          \"probability\": 0.35,\r\n          \"childId\": \"T_ipo_strong\",\r\n          \"value\": 35000000\r\n        },\r\n        {\r\n          \"name\": \"Mid-Size Acquisition\",\r\n          \"probability\": 0.45,\r\n          \"childId\": \"T_acq_strong\",\r\n          \"value\": 15000000\r\n        },\r\n        {\r\n          \"name\": \"Down Round / Recap\",\r\n          \"probability\": 0.2,\r\n          \"childId\": \"T_down_strong\",\r\n          \"value\": 3000000\r\n        }\r\n      ]\r\n    },\r\n    \"T_ipo_strong\": {\r\n      \"type\": \"terminal\",\r\n      \"id\": \"T_ipo_strong\",\r\n      \"name\": \"IPO (Strong Path)\",\r\n      \"value\": 0\r\n    },\r\n    \"T_acq_strong\": {\r\n      \"type\": \"terminal\",\r\n      \"id\": \"T_acq_strong\",\r\n      \"name\": \"Acquisition (Strong)\",\r\n      \"value\": 0\r\n    },\r\n    \"T_down_strong\": {\r\n      \"type\": \"terminal\",\r\n      \"id\": \"T_down_strong\",\r\n      \"name\": \"Down Round (Strong)\",\r\n      \"value\": 0\r\n    },\r\n    \"T_sell_strong\": {\r\n      \"type\": \"terminal\",\r\n      \"id\": \"T_sell_strong\",\r\n      \"name\": \"Early Sale (Strong)\",\r\n      \"value\": 0\r\n    },\r\n    \"D_follow_moderate\": {\r\n      \"type\": \"decision\",\r\n      \"id\": \"D_follow_moderate\",\r\n      \"name\": \"Follow-On (Moderate)\",\r\n      \"options\": [\r\n        {\r\n          \"name\": \"Participate Series B ($3M)\",\r\n          \"childId\": \"C_exit_mod\",\r\n          \"value\": -3000000\r\n        },\r\n        {\r\n          \"name\": \"Hold (No Follow-On)\",\r\n          \"childId\": \"C_exit_hold\"\r\n        }\r\n      ]\r\n    },\r\n    \"C_exit_mod\": {\r\n      \"type\": \"chance\",\r\n      \"id\": \"C_exit_mod\",\r\n      \"name\": \"Exit Outcome (Follow-On)\",\r\n      \"branches\": [\r\n        {\r\n          \"name\": \"Strong Exit\",\r\n          \"probability\": 0.2,\r\n          \"childId\": \"T_strong_exit_mod\",\r\n          \"value\": 20000000\r\n        },\r\n        {\r\n          \"name\": \"Moderate Exit\",\r\n          \"probability\": 0.5,\r\n          \"childId\": \"T_mod_exit_mod\",\r\n          \"value\": 8000000\r\n        },\r\n        {\r\n          \"name\": \"Weak Exit\",\r\n          \"probability\": 0.3,\r\n          \"childId\": \"T_weak_exit_mod\",\r\n          \"value\": 2000000\r\n        }\r\n      ]\r\n    },\r\n    \"T_strong_exit_mod\": {\r\n      \"type\": \"terminal\",\r\n      \"id\": \"T_strong_exit_mod\",\r\n      \"name\": \"Strong Exit (Follow-On)\",\r\n      \"value\": 0\r\n    },\r\n    \"T_mod_exit_mod\": {\r\n      \"type\": \"terminal\",\r\n      \"id\": \"T_mod_exit_mod\",\r\n      \"name\": \"Moderate Exit (Follow-On)\",\r\n      \"value\": 0\r\n    },\r\n    \"T_weak_exit_mod\": {\r\n      \"type\": \"terminal\",\r\n      \"id\": \"T_weak_exit_mod\",\r\n      \"name\": \"Weak Exit (Follow-On)\",\r\n      \"value\": 0\r\n    },\r\n    \"C_exit_hold\": {\r\n      \"type\": \"chance\",\r\n      \"id\": \"C_exit_hold\",\r\n      \"name\": \"Exit Outcome (No Follow-On)\",\r\n      \"branches\": [\r\n        {\r\n          \"name\": \"Acquired Anyway\",\r\n          \"probability\": 0.3,\r\n          \"childId\": \"T_acq_hold\",\r\n          \"value\": 5000000\r\n        },\r\n        {\r\n          \"name\": \"Modest Return\",\r\n          \"probability\": 0.4,\r\n          \"childId\": \"T_modest_hold\",\r\n          \"value\": 2500000\r\n        },\r\n        {\r\n          \"name\": \"Diluted Out\",\r\n          \"probability\": 0.3,\r\n          \"childId\": \"T_diluted\",\r\n          \"value\": 500000\r\n        }\r\n      ]\r\n    },\r\n    \"T_acq_hold\": {\r\n      \"type\": \"terminal\",\r\n      \"id\": \"T_acq_hold\",\r\n      \"name\": \"Acquired (No Follow-On)\",\r\n      \"value\": 0\r\n    },\r\n    \"T_modest_hold\": {\r\n      \"type\": \"terminal\",\r\n      \"id\": \"T_modest_hold\",\r\n      \"name\": \"Modest Return\",\r\n      \"value\": 0\r\n    },\r\n    \"T_diluted\": {\r\n      \"type\": \"terminal\",\r\n      \"id\": \"T_diluted\",\r\n      \"name\": \"Diluted Out\",\r\n      \"value\": 0\r\n    },\r\n    \"D_follow_weak\": {\r\n      \"type\": \"decision\",\r\n      \"id\": \"D_follow_weak\",\r\n      \"name\": \"Follow-On (Weak)\",\r\n      \"options\": [\r\n        {\r\n          \"name\": \"Bridge Loan ($1M)\",\r\n          \"childId\": \"C_bridge\",\r\n          \"value\": -1000000\r\n        },\r\n        {\r\n          \"name\": \"Write Off\",\r\n          \"childId\": \"T_writeoff_weak\",\r\n          \"value\": 200000\r\n        }\r\n      ]\r\n    },\r\n    \"C_bridge\": {\r\n      \"type\": \"chance\",\r\n      \"id\": \"C_bridge\",\r\n      \"name\": \"Bridge Outcome\",\r\n      \"branches\": [\r\n        {\r\n          \"name\": \"Turnaround\",\r\n          \"probability\": 0.25,\r\n          \"childId\": \"T_turnaround\",\r\n          \"value\": 6000000\r\n        },\r\n        {\r\n          \"name\": \"Acqui-Hire\",\r\n          \"probability\": 0.35,\r\n          \"childId\": \"T_acquihire\",\r\n          \"value\": 1500000\r\n        },\r\n        {\r\n          \"name\": \"Shutdown\",\r\n          \"probability\": 0.4,\r\n          \"childId\": \"T_shutdown\",\r\n          \"value\": 100000\r\n        }\r\n      ]\r\n    },\r\n    \"T_turnaround\": {\r\n      \"type\": \"terminal\",\r\n      \"id\": \"T_turnaround\",\r\n      \"name\": \"Turnaround Success\",\r\n      \"value\": 0\r\n    },\r\n    \"T_acquihire\": {\r\n      \"type\": \"terminal\",\r\n      \"id\": \"T_acquihire\",\r\n      \"name\": \"Acqui-Hire\",\r\n      \"value\": 0\r\n    },\r\n    \"T_shutdown\": {\r\n      \"type\": \"terminal\",\r\n      \"id\": \"T_shutdown\",\r\n      \"name\": \"Company Shuts Down\",\r\n      \"value\": 0\r\n    },\r\n    \"T_writeoff_weak\": {\r\n      \"type\": \"terminal\",\r\n      \"id\": \"T_writeoff_weak\",\r\n      \"name\": \"Write Off (Weak)\",\r\n      \"value\": 0\r\n    },\r\n    \"T_writeoff\": {\r\n      \"type\": \"terminal\",\r\n      \"id\": \"T_writeoff\",\r\n      \"name\": \"Total Loss\",\r\n      \"value\": 0\r\n    },\r\n    \"T_pass\": {\r\n      \"type\": \"terminal\",\r\n      \"id\": \"T_pass\",\r\n      \"name\": \"No Investment\",\r\n      \"value\": 0\r\n    }\r\n  },\r\n  \"Settings\": {\r\n    \"ModelName\": \"Venture Capital Investment\",\r\n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\"MC_BV_D_root_C_progress\": \"=-Invest2mCost\",\r\n      \"MC_BV_D_follow_strong_C_exit_strong\": \"=-LeadSeriesB5mCost\",\r\n      \"MC_BV_D_follow_strong_T_sell_strong\": \"=SellStakeNowValue\",\r\n      \"MC_BV_D_follow_moderate_C_exit_mod\": \"=-ParticipateSeriesB3mCost\",\r\n      \"MC_BV_D_follow_weak_C_bridge\": \"=-BridgeLoan1mCost\",\r\n      \"MC_BV_D_follow_weak_T_writeoff_weak\": \"=WriteOffValue\"\r\n  }\r\n}"}}</t>
  </si>
  <si>
    <t>Exit Outcome (Strong)</t>
  </si>
  <si>
    <t>Follow-On (Strong)</t>
  </si>
  <si>
    <t>Company Progress (18 mo)</t>
  </si>
  <si>
    <t>Exit Outcome (Follow-On)</t>
  </si>
  <si>
    <t>Follow-On (Moderate)</t>
  </si>
  <si>
    <t>Exit Outcome (No Follow-On)</t>
  </si>
  <si>
    <t>Bridge Outcome</t>
  </si>
  <si>
    <t>Follow-On (Weak)</t>
  </si>
  <si>
    <t>Series A Investment</t>
  </si>
  <si>
    <t>Venture Capital Investment — Control Panel</t>
  </si>
  <si>
    <t>Adjust parameters below to update the decision tree instantly</t>
  </si>
  <si>
    <t>Parameter</t>
  </si>
  <si>
    <t>Value</t>
  </si>
  <si>
    <t>Units</t>
  </si>
  <si>
    <t>Notes</t>
  </si>
  <si>
    <t>Invest $2M</t>
  </si>
  <si>
    <t>$</t>
  </si>
  <si>
    <t>Investment for Company Progress (18 mo) path</t>
  </si>
  <si>
    <t>Lead Series B ($5M)</t>
  </si>
  <si>
    <t>Investment for Exit Outcome (Strong) path</t>
  </si>
  <si>
    <t>Sell Stake Now</t>
  </si>
  <si>
    <t>Early Sale (Strong)</t>
  </si>
  <si>
    <t>Participate Series B ($3M)</t>
  </si>
  <si>
    <t>Investment for Exit Outcome (Follow-On) path</t>
  </si>
  <si>
    <t>Bridge Loan ($1M)</t>
  </si>
  <si>
    <t>Investment for Bridge Outcome path</t>
  </si>
  <si>
    <t>Write Off</t>
  </si>
  <si>
    <t>Write Off (Weak)</t>
  </si>
  <si>
    <t>Venture Capital Investment Decision</t>
  </si>
  <si>
    <t>ModelChoice Example Model</t>
  </si>
  <si>
    <t>Background</t>
  </si>
  <si>
    <t>A venture capital fund is evaluating a Series A investment in an enterprise</t>
  </si>
  <si>
    <t>SaaS startup. The company has a working product, initial customers, and is</t>
  </si>
  <si>
    <t>seeking $8M at a $30M pre-money valuation. The fund would invest $2M for</t>
  </si>
  <si>
    <t>a significant minority stake.</t>
  </si>
  <si>
    <t>This is a multi-stage investment with follow-on decisions. After 18 months,</t>
  </si>
  <si>
    <t>the fund observes company progress and must decide whether to invest more</t>
  </si>
  <si>
    <t>in the next round or hold/sell its position.</t>
  </si>
  <si>
    <t>Stage 1: Initial Investment</t>
  </si>
  <si>
    <t>Invest $2M in Series A. After 18 months, the company will show one of four</t>
  </si>
  <si>
    <t>outcomes: Exceeds Targets (25%), Meets Targets (40%), Below Targets (25%),</t>
  </si>
  <si>
    <t>or Company Fails (10%).</t>
  </si>
  <si>
    <t>Stage 2: Follow-On Decisions</t>
  </si>
  <si>
    <t xml:space="preserve">  If Exceeds: Lead Series B ($5M more) or sell stake now ($6M)</t>
  </si>
  <si>
    <t xml:space="preserve">  If Meets: Participate in Series B ($3M more) or hold without follow-on</t>
  </si>
  <si>
    <t xml:space="preserve">  If Below: Provide bridge loan ($1M) or write off the investment</t>
  </si>
  <si>
    <t xml:space="preserve">  If Fails: Total loss</t>
  </si>
  <si>
    <t>Stage 3: Exit Events</t>
  </si>
  <si>
    <t>Depending on company trajectory, the fund may exit via IPO, acquisition,</t>
  </si>
  <si>
    <t>secondary sale, or complete loss. Returns range from $0 to $35M.</t>
  </si>
  <si>
    <t>Decision Objective</t>
  </si>
  <si>
    <t>Maximize expected return. This model demonstrates how staged investment</t>
  </si>
  <si>
    <t>decisions allow investors to limit downside by waiting for new information</t>
  </si>
  <si>
    <t>before committing additional capital (real options value of VC investing).</t>
  </si>
  <si>
    <t>Key Assumptions</t>
  </si>
  <si>
    <t>Initial stake at $30M pre-money</t>
  </si>
  <si>
    <t>Series B (Lead)</t>
  </si>
  <si>
    <t>If company exceeds targets</t>
  </si>
  <si>
    <t>Series B (Participate)</t>
  </si>
  <si>
    <t>If company meets targets</t>
  </si>
  <si>
    <t>Bridge Loan</t>
  </si>
  <si>
    <t>Rescue financing if below targets</t>
  </si>
  <si>
    <t>Exceeds Targets Probability</t>
  </si>
  <si>
    <t>Revenue growth &gt;3x, strong unit economics</t>
  </si>
  <si>
    <t>Meets Targets Probability</t>
  </si>
  <si>
    <t>Revenue growth 1.5-3x</t>
  </si>
  <si>
    <t>Below Targets Probability</t>
  </si>
  <si>
    <t>Growth stalls, burn rate concerns</t>
  </si>
  <si>
    <t>Company Fails Probability</t>
  </si>
  <si>
    <t>Product-market fit not achieved</t>
  </si>
  <si>
    <t>IPO Return (Best Case)</t>
  </si>
  <si>
    <t>17.5x return on initial $2M</t>
  </si>
  <si>
    <t>Total Capital at Risk</t>
  </si>
  <si>
    <t>$2M - $7M</t>
  </si>
  <si>
    <t>Depends on follow-on decisions</t>
  </si>
  <si>
    <t>Suggested Analyses</t>
  </si>
  <si>
    <t>▶ Strategy Table - Compare all 8 investment strategies with risk-return frontier</t>
  </si>
  <si>
    <t>▶ Sensitivity Analysis - How do exit multiples and success probabilities affect EV?</t>
  </si>
  <si>
    <t>▶ Risk Profile - Visualize the wide range of VC outcomes (power law returns)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</si>
</sst>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66</xdr:row>
      <xdr:rowOff>0</xdr:rowOff>
    </xdr:from>
    <xdr:to>
      <xdr:col>2</xdr:col>
      <xdr:colOff>9525</xdr:colOff>
      <xdr:row>66</xdr:row>
      <xdr:rowOff>0</xdr:rowOff>
    </xdr:to>
    <xdr:cxnSp macro="">
      <xdr:nvCxnSpPr>
        <xdr:cNvPr id="92" name="MC_Entry">
          <a:extLst>
            <a:ext uri="{FF2B5EF4-FFF2-40B4-BE49-F238E27FC236}">
              <a16:creationId xmlns:a16="http://schemas.microsoft.com/office/drawing/2014/main" id="{F7F25223-4359-8A96-612F-A2B8F1FB129E}"/>
            </a:ext>
          </a:extLst>
        </xdr:cNvPr>
        <xdr:cNvCxnSpPr/>
      </xdr:nvCxnSpPr>
      <xdr:spPr>
        <a:xfrm>
          <a:off x="665163" y="12515850"/>
          <a:ext cx="20018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65</xdr:row>
      <xdr:rowOff>99251</xdr:rowOff>
    </xdr:from>
    <xdr:ext cx="1314655" cy="182550"/>
    <xdr:sp macro="_xll.MC_OnTreeNameClick" textlink="">
      <xdr:nvSpPr>
        <xdr:cNvPr id="93" name="MC_TreeName">
          <a:extLst>
            <a:ext uri="{FF2B5EF4-FFF2-40B4-BE49-F238E27FC236}">
              <a16:creationId xmlns:a16="http://schemas.microsoft.com/office/drawing/2014/main" id="{86662F64-CBA9-3142-040B-EE5FB26C0995}"/>
            </a:ext>
          </a:extLst>
        </xdr:cNvPr>
        <xdr:cNvSpPr txBox="1"/>
      </xdr:nvSpPr>
      <xdr:spPr>
        <a:xfrm>
          <a:off x="665163" y="12424601"/>
          <a:ext cx="13146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Venture Capital Investment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74681</xdr:colOff>
      <xdr:row>31</xdr:row>
      <xdr:rowOff>174625</xdr:rowOff>
    </xdr:from>
    <xdr:to>
      <xdr:col>3</xdr:col>
      <xdr:colOff>47626</xdr:colOff>
      <xdr:row>66</xdr:row>
      <xdr:rowOff>410</xdr:rowOff>
    </xdr:to>
    <xdr:sp macro="" textlink="">
      <xdr:nvSpPr>
        <xdr:cNvPr id="94" name="MC_BR_D_root_C_progress">
          <a:extLst>
            <a:ext uri="{FF2B5EF4-FFF2-40B4-BE49-F238E27FC236}">
              <a16:creationId xmlns:a16="http://schemas.microsoft.com/office/drawing/2014/main" id="{F2B9F212-33F1-054D-DCE4-B27726C8DC8E}"/>
            </a:ext>
          </a:extLst>
        </xdr:cNvPr>
        <xdr:cNvSpPr/>
      </xdr:nvSpPr>
      <xdr:spPr>
        <a:xfrm>
          <a:off x="2732156" y="6022975"/>
          <a:ext cx="1930333" cy="6493285"/>
        </a:xfrm>
        <a:custGeom>
          <a:avLst/>
          <a:gdLst/>
          <a:ahLst/>
          <a:cxnLst/>
          <a:rect l="0" t="0" r="0" b="0"/>
          <a:pathLst>
            <a:path w="1930333" h="6493285">
              <a:moveTo>
                <a:pt x="0" y="6492466"/>
              </a:moveTo>
              <a:lnTo>
                <a:pt x="166624" y="15467"/>
              </a:lnTo>
              <a:lnTo>
                <a:pt x="182494" y="0"/>
              </a:lnTo>
              <a:lnTo>
                <a:pt x="1930332" y="0"/>
              </a:lnTo>
              <a:lnTo>
                <a:pt x="1930332" y="31750"/>
              </a:lnTo>
              <a:lnTo>
                <a:pt x="182494" y="31750"/>
              </a:lnTo>
              <a:lnTo>
                <a:pt x="198364" y="16283"/>
              </a:lnTo>
              <a:lnTo>
                <a:pt x="31740" y="6493284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557332" cy="182550"/>
    <xdr:sp macro="_xll.MC_OnBranchLabelClick" textlink="">
      <xdr:nvSpPr>
        <xdr:cNvPr id="95" name="MC_BN_D_root_C_progress">
          <a:extLst>
            <a:ext uri="{FF2B5EF4-FFF2-40B4-BE49-F238E27FC236}">
              <a16:creationId xmlns:a16="http://schemas.microsoft.com/office/drawing/2014/main" id="{4C0AF594-B6CC-58CD-95C9-D18283FA6C89}"/>
            </a:ext>
          </a:extLst>
        </xdr:cNvPr>
        <xdr:cNvSpPr txBox="1"/>
      </xdr:nvSpPr>
      <xdr:spPr>
        <a:xfrm>
          <a:off x="2943860" y="5947601"/>
          <a:ext cx="557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Invest $2M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84733</xdr:colOff>
      <xdr:row>65</xdr:row>
      <xdr:rowOff>187956</xdr:rowOff>
    </xdr:from>
    <xdr:to>
      <xdr:col>3</xdr:col>
      <xdr:colOff>47626</xdr:colOff>
      <xdr:row>68</xdr:row>
      <xdr:rowOff>6351</xdr:rowOff>
    </xdr:to>
    <xdr:sp macro="" textlink="">
      <xdr:nvSpPr>
        <xdr:cNvPr id="96" name="MC_BR_D_root_T_pass">
          <a:extLst>
            <a:ext uri="{FF2B5EF4-FFF2-40B4-BE49-F238E27FC236}">
              <a16:creationId xmlns:a16="http://schemas.microsoft.com/office/drawing/2014/main" id="{11DD83BC-F36C-873F-2BA4-F6735882AA96}"/>
            </a:ext>
          </a:extLst>
        </xdr:cNvPr>
        <xdr:cNvSpPr/>
      </xdr:nvSpPr>
      <xdr:spPr>
        <a:xfrm>
          <a:off x="2742208" y="12513306"/>
          <a:ext cx="1920281" cy="389895"/>
        </a:xfrm>
        <a:custGeom>
          <a:avLst/>
          <a:gdLst/>
          <a:ahLst/>
          <a:cxnLst/>
          <a:rect l="0" t="0" r="0" b="0"/>
          <a:pathLst>
            <a:path w="19202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1920280" y="377194"/>
              </a:lnTo>
              <a:lnTo>
                <a:pt x="19202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283476" cy="182550"/>
    <xdr:sp macro="_xll.MC_OnBranchLabelClick" textlink="">
      <xdr:nvSpPr>
        <xdr:cNvPr id="97" name="MC_BN_D_root_T_pass">
          <a:extLst>
            <a:ext uri="{FF2B5EF4-FFF2-40B4-BE49-F238E27FC236}">
              <a16:creationId xmlns:a16="http://schemas.microsoft.com/office/drawing/2014/main" id="{6E1AC07C-732A-83C2-2D18-6A823C14BEEB}"/>
            </a:ext>
          </a:extLst>
        </xdr:cNvPr>
        <xdr:cNvSpPr txBox="1"/>
      </xdr:nvSpPr>
      <xdr:spPr>
        <a:xfrm>
          <a:off x="2943860" y="12805601"/>
          <a:ext cx="2834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27</xdr:row>
      <xdr:rowOff>174625</xdr:rowOff>
    </xdr:from>
    <xdr:to>
      <xdr:col>4</xdr:col>
      <xdr:colOff>47626</xdr:colOff>
      <xdr:row>32</xdr:row>
      <xdr:rowOff>3392</xdr:rowOff>
    </xdr:to>
    <xdr:sp macro="" textlink="">
      <xdr:nvSpPr>
        <xdr:cNvPr id="98" name="MC_BR_C_progress_D_follow_strong">
          <a:extLst>
            <a:ext uri="{FF2B5EF4-FFF2-40B4-BE49-F238E27FC236}">
              <a16:creationId xmlns:a16="http://schemas.microsoft.com/office/drawing/2014/main" id="{76669F66-B52C-4EA1-879C-AF744A1A0A06}"/>
            </a:ext>
          </a:extLst>
        </xdr:cNvPr>
        <xdr:cNvSpPr/>
      </xdr:nvSpPr>
      <xdr:spPr>
        <a:xfrm>
          <a:off x="4689905" y="5260975"/>
          <a:ext cx="2358596" cy="781267"/>
        </a:xfrm>
        <a:custGeom>
          <a:avLst/>
          <a:gdLst/>
          <a:ahLst/>
          <a:cxnLst/>
          <a:rect l="0" t="0" r="0" b="0"/>
          <a:pathLst>
            <a:path w="2358596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358595" y="0"/>
              </a:lnTo>
              <a:lnTo>
                <a:pt x="2358595" y="31750"/>
              </a:lnTo>
              <a:lnTo>
                <a:pt x="182133" y="31750"/>
              </a:lnTo>
              <a:lnTo>
                <a:pt x="197641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27</xdr:row>
      <xdr:rowOff>99251</xdr:rowOff>
    </xdr:from>
    <xdr:ext cx="825291" cy="182550"/>
    <xdr:sp macro="_xll.MC_OnBranchLabelClick" textlink="">
      <xdr:nvSpPr>
        <xdr:cNvPr id="99" name="MC_BN_C_progress_D_follow_strong">
          <a:extLst>
            <a:ext uri="{FF2B5EF4-FFF2-40B4-BE49-F238E27FC236}">
              <a16:creationId xmlns:a16="http://schemas.microsoft.com/office/drawing/2014/main" id="{8120758D-435F-59B0-7C6E-04B2DCDD36C0}"/>
            </a:ext>
          </a:extLst>
        </xdr:cNvPr>
        <xdr:cNvSpPr txBox="1"/>
      </xdr:nvSpPr>
      <xdr:spPr>
        <a:xfrm>
          <a:off x="4901247" y="5185601"/>
          <a:ext cx="8252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Exceeds Targets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31</xdr:row>
      <xdr:rowOff>189117</xdr:rowOff>
    </xdr:from>
    <xdr:to>
      <xdr:col>4</xdr:col>
      <xdr:colOff>47626</xdr:colOff>
      <xdr:row>42</xdr:row>
      <xdr:rowOff>15876</xdr:rowOff>
    </xdr:to>
    <xdr:sp macro="" textlink="">
      <xdr:nvSpPr>
        <xdr:cNvPr id="100" name="MC_BR_C_progress_D_follow_moderate">
          <a:extLst>
            <a:ext uri="{FF2B5EF4-FFF2-40B4-BE49-F238E27FC236}">
              <a16:creationId xmlns:a16="http://schemas.microsoft.com/office/drawing/2014/main" id="{54C2C322-FC8A-9944-6815-5109849518BA}"/>
            </a:ext>
          </a:extLst>
        </xdr:cNvPr>
        <xdr:cNvSpPr/>
      </xdr:nvSpPr>
      <xdr:spPr>
        <a:xfrm>
          <a:off x="4689599" y="6037467"/>
          <a:ext cx="2358902" cy="1922259"/>
        </a:xfrm>
        <a:custGeom>
          <a:avLst/>
          <a:gdLst/>
          <a:ahLst/>
          <a:cxnLst/>
          <a:rect l="0" t="0" r="0" b="0"/>
          <a:pathLst>
            <a:path w="2358902" h="1922259">
              <a:moveTo>
                <a:pt x="31629" y="0"/>
              </a:moveTo>
              <a:lnTo>
                <a:pt x="198253" y="1904999"/>
              </a:lnTo>
              <a:lnTo>
                <a:pt x="182439" y="1890508"/>
              </a:lnTo>
              <a:lnTo>
                <a:pt x="2358901" y="1890508"/>
              </a:lnTo>
              <a:lnTo>
                <a:pt x="2358901" y="1922258"/>
              </a:lnTo>
              <a:lnTo>
                <a:pt x="182439" y="1922258"/>
              </a:lnTo>
              <a:lnTo>
                <a:pt x="166624" y="1907767"/>
              </a:lnTo>
              <a:lnTo>
                <a:pt x="0" y="27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711220" cy="182550"/>
    <xdr:sp macro="_xll.MC_OnBranchLabelClick" textlink="">
      <xdr:nvSpPr>
        <xdr:cNvPr id="101" name="MC_BN_C_progress_D_follow_moderate">
          <a:extLst>
            <a:ext uri="{FF2B5EF4-FFF2-40B4-BE49-F238E27FC236}">
              <a16:creationId xmlns:a16="http://schemas.microsoft.com/office/drawing/2014/main" id="{67D64BBE-CA53-3E96-7BD8-29F8DD17E9DD}"/>
            </a:ext>
          </a:extLst>
        </xdr:cNvPr>
        <xdr:cNvSpPr txBox="1"/>
      </xdr:nvSpPr>
      <xdr:spPr>
        <a:xfrm>
          <a:off x="4901247" y="7852601"/>
          <a:ext cx="7112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Meets Targets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74683</xdr:colOff>
      <xdr:row>31</xdr:row>
      <xdr:rowOff>190004</xdr:rowOff>
    </xdr:from>
    <xdr:to>
      <xdr:col>4</xdr:col>
      <xdr:colOff>47626</xdr:colOff>
      <xdr:row>60</xdr:row>
      <xdr:rowOff>15876</xdr:rowOff>
    </xdr:to>
    <xdr:sp macro="" textlink="">
      <xdr:nvSpPr>
        <xdr:cNvPr id="102" name="MC_BR_C_progress_D_follow_weak">
          <a:extLst>
            <a:ext uri="{FF2B5EF4-FFF2-40B4-BE49-F238E27FC236}">
              <a16:creationId xmlns:a16="http://schemas.microsoft.com/office/drawing/2014/main" id="{919F6DAC-1043-361F-5BBC-B151ACAB6E97}"/>
            </a:ext>
          </a:extLst>
        </xdr:cNvPr>
        <xdr:cNvSpPr/>
      </xdr:nvSpPr>
      <xdr:spPr>
        <a:xfrm>
          <a:off x="4689546" y="6038354"/>
          <a:ext cx="2358955" cy="5350372"/>
        </a:xfrm>
        <a:custGeom>
          <a:avLst/>
          <a:gdLst/>
          <a:ahLst/>
          <a:cxnLst/>
          <a:rect l="0" t="0" r="0" b="0"/>
          <a:pathLst>
            <a:path w="2358955" h="5350372">
              <a:moveTo>
                <a:pt x="31735" y="0"/>
              </a:moveTo>
              <a:lnTo>
                <a:pt x="198359" y="5334001"/>
              </a:lnTo>
              <a:lnTo>
                <a:pt x="182492" y="5318621"/>
              </a:lnTo>
              <a:lnTo>
                <a:pt x="2358954" y="5318621"/>
              </a:lnTo>
              <a:lnTo>
                <a:pt x="2358954" y="5350371"/>
              </a:lnTo>
              <a:lnTo>
                <a:pt x="182492" y="5350371"/>
              </a:lnTo>
              <a:lnTo>
                <a:pt x="166624" y="5334991"/>
              </a:lnTo>
              <a:lnTo>
                <a:pt x="0" y="99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59</xdr:row>
      <xdr:rowOff>99251</xdr:rowOff>
    </xdr:from>
    <xdr:ext cx="711157" cy="182550"/>
    <xdr:sp macro="_xll.MC_OnBranchLabelClick" textlink="">
      <xdr:nvSpPr>
        <xdr:cNvPr id="103" name="MC_BN_C_progress_D_follow_weak">
          <a:extLst>
            <a:ext uri="{FF2B5EF4-FFF2-40B4-BE49-F238E27FC236}">
              <a16:creationId xmlns:a16="http://schemas.microsoft.com/office/drawing/2014/main" id="{E3A94016-33D0-DB26-780F-62A717E16ED5}"/>
            </a:ext>
          </a:extLst>
        </xdr:cNvPr>
        <xdr:cNvSpPr txBox="1"/>
      </xdr:nvSpPr>
      <xdr:spPr>
        <a:xfrm>
          <a:off x="4901247" y="11281601"/>
          <a:ext cx="7111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Targets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74681</xdr:colOff>
      <xdr:row>31</xdr:row>
      <xdr:rowOff>190066</xdr:rowOff>
    </xdr:from>
    <xdr:to>
      <xdr:col>4</xdr:col>
      <xdr:colOff>47626</xdr:colOff>
      <xdr:row>64</xdr:row>
      <xdr:rowOff>15876</xdr:rowOff>
    </xdr:to>
    <xdr:sp macro="" textlink="">
      <xdr:nvSpPr>
        <xdr:cNvPr id="104" name="MC_BR_C_progress_T_writeoff">
          <a:extLst>
            <a:ext uri="{FF2B5EF4-FFF2-40B4-BE49-F238E27FC236}">
              <a16:creationId xmlns:a16="http://schemas.microsoft.com/office/drawing/2014/main" id="{65D38636-8E38-FB4D-E1F6-92AA9E408CE3}"/>
            </a:ext>
          </a:extLst>
        </xdr:cNvPr>
        <xdr:cNvSpPr/>
      </xdr:nvSpPr>
      <xdr:spPr>
        <a:xfrm>
          <a:off x="4689544" y="6038416"/>
          <a:ext cx="2358957" cy="6112310"/>
        </a:xfrm>
        <a:custGeom>
          <a:avLst/>
          <a:gdLst/>
          <a:ahLst/>
          <a:cxnLst/>
          <a:rect l="0" t="0" r="0" b="0"/>
          <a:pathLst>
            <a:path w="2358957" h="6112310">
              <a:moveTo>
                <a:pt x="31739" y="0"/>
              </a:moveTo>
              <a:lnTo>
                <a:pt x="198363" y="6096000"/>
              </a:lnTo>
              <a:lnTo>
                <a:pt x="182494" y="6080559"/>
              </a:lnTo>
              <a:lnTo>
                <a:pt x="2358956" y="6080559"/>
              </a:lnTo>
              <a:lnTo>
                <a:pt x="2358956" y="6112309"/>
              </a:lnTo>
              <a:lnTo>
                <a:pt x="182494" y="6112309"/>
              </a:lnTo>
              <a:lnTo>
                <a:pt x="166624" y="6096868"/>
              </a:lnTo>
              <a:lnTo>
                <a:pt x="0" y="8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63</xdr:row>
      <xdr:rowOff>99251</xdr:rowOff>
    </xdr:from>
    <xdr:ext cx="739561" cy="182550"/>
    <xdr:sp macro="_xll.MC_OnBranchLabelClick" textlink="">
      <xdr:nvSpPr>
        <xdr:cNvPr id="105" name="MC_BN_C_progress_T_writeoff">
          <a:extLst>
            <a:ext uri="{FF2B5EF4-FFF2-40B4-BE49-F238E27FC236}">
              <a16:creationId xmlns:a16="http://schemas.microsoft.com/office/drawing/2014/main" id="{FA7D54AD-AAA7-E809-FFD2-870E33DF36A9}"/>
            </a:ext>
          </a:extLst>
        </xdr:cNvPr>
        <xdr:cNvSpPr txBox="1"/>
      </xdr:nvSpPr>
      <xdr:spPr>
        <a:xfrm>
          <a:off x="4901247" y="12043601"/>
          <a:ext cx="7395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Company Fails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21</xdr:row>
      <xdr:rowOff>174625</xdr:rowOff>
    </xdr:from>
    <xdr:to>
      <xdr:col>5</xdr:col>
      <xdr:colOff>47626</xdr:colOff>
      <xdr:row>28</xdr:row>
      <xdr:rowOff>2291</xdr:rowOff>
    </xdr:to>
    <xdr:sp macro="" textlink="">
      <xdr:nvSpPr>
        <xdr:cNvPr id="106" name="MC_BR_D_follow_strong_C_exit_strong">
          <a:extLst>
            <a:ext uri="{FF2B5EF4-FFF2-40B4-BE49-F238E27FC236}">
              <a16:creationId xmlns:a16="http://schemas.microsoft.com/office/drawing/2014/main" id="{5DC37E7C-8FC1-B57B-F135-6E606BC5C285}"/>
            </a:ext>
          </a:extLst>
        </xdr:cNvPr>
        <xdr:cNvSpPr/>
      </xdr:nvSpPr>
      <xdr:spPr>
        <a:xfrm>
          <a:off x="7075717" y="4117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530246" y="0"/>
              </a:lnTo>
              <a:lnTo>
                <a:pt x="25302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21</xdr:row>
      <xdr:rowOff>99251</xdr:rowOff>
    </xdr:from>
    <xdr:ext cx="996427" cy="182550"/>
    <xdr:sp macro="_xll.MC_OnBranchLabelClick" textlink="">
      <xdr:nvSpPr>
        <xdr:cNvPr id="107" name="MC_BN_D_follow_strong_C_exit_strong">
          <a:extLst>
            <a:ext uri="{FF2B5EF4-FFF2-40B4-BE49-F238E27FC236}">
              <a16:creationId xmlns:a16="http://schemas.microsoft.com/office/drawing/2014/main" id="{B80E4663-353E-CA69-E19A-585CFC421096}"/>
            </a:ext>
          </a:extLst>
        </xdr:cNvPr>
        <xdr:cNvSpPr txBox="1"/>
      </xdr:nvSpPr>
      <xdr:spPr>
        <a:xfrm>
          <a:off x="7287260" y="4042601"/>
          <a:ext cx="9964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Lead Series B ($5M)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27</xdr:row>
      <xdr:rowOff>187956</xdr:rowOff>
    </xdr:from>
    <xdr:to>
      <xdr:col>5</xdr:col>
      <xdr:colOff>47626</xdr:colOff>
      <xdr:row>30</xdr:row>
      <xdr:rowOff>6351</xdr:rowOff>
    </xdr:to>
    <xdr:sp macro="" textlink="">
      <xdr:nvSpPr>
        <xdr:cNvPr id="108" name="MC_BR_D_follow_strong_T_sell_strong">
          <a:extLst>
            <a:ext uri="{FF2B5EF4-FFF2-40B4-BE49-F238E27FC236}">
              <a16:creationId xmlns:a16="http://schemas.microsoft.com/office/drawing/2014/main" id="{256C63CA-1E67-3589-FB0B-9FF31AAC21FB}"/>
            </a:ext>
          </a:extLst>
        </xdr:cNvPr>
        <xdr:cNvSpPr/>
      </xdr:nvSpPr>
      <xdr:spPr>
        <a:xfrm>
          <a:off x="7085608" y="5274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751039" cy="182550"/>
    <xdr:sp macro="_xll.MC_OnBranchLabelClick" textlink="">
      <xdr:nvSpPr>
        <xdr:cNvPr id="109" name="MC_BN_D_follow_strong_T_sell_strong">
          <a:extLst>
            <a:ext uri="{FF2B5EF4-FFF2-40B4-BE49-F238E27FC236}">
              <a16:creationId xmlns:a16="http://schemas.microsoft.com/office/drawing/2014/main" id="{98E32271-F6CB-73DF-DC7C-59CC52A80276}"/>
            </a:ext>
          </a:extLst>
        </xdr:cNvPr>
        <xdr:cNvSpPr txBox="1"/>
      </xdr:nvSpPr>
      <xdr:spPr>
        <a:xfrm>
          <a:off x="7287260" y="5566601"/>
          <a:ext cx="7510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Stake Now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19</xdr:row>
      <xdr:rowOff>174625</xdr:rowOff>
    </xdr:from>
    <xdr:to>
      <xdr:col>6</xdr:col>
      <xdr:colOff>47626</xdr:colOff>
      <xdr:row>22</xdr:row>
      <xdr:rowOff>6362</xdr:rowOff>
    </xdr:to>
    <xdr:sp macro="" textlink="">
      <xdr:nvSpPr>
        <xdr:cNvPr id="110" name="MC_BR_C_exit_strong_T_ipo_strong">
          <a:extLst>
            <a:ext uri="{FF2B5EF4-FFF2-40B4-BE49-F238E27FC236}">
              <a16:creationId xmlns:a16="http://schemas.microsoft.com/office/drawing/2014/main" id="{CEA2BE8E-88BA-EAF3-4746-78BCDCD01392}"/>
            </a:ext>
          </a:extLst>
        </xdr:cNvPr>
        <xdr:cNvSpPr/>
      </xdr:nvSpPr>
      <xdr:spPr>
        <a:xfrm>
          <a:off x="9634344" y="3736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19</xdr:row>
      <xdr:rowOff>99251</xdr:rowOff>
    </xdr:from>
    <xdr:ext cx="785536" cy="182550"/>
    <xdr:sp macro="_xll.MC_OnBranchLabelClick" textlink="">
      <xdr:nvSpPr>
        <xdr:cNvPr id="111" name="MC_BN_C_exit_strong_T_ipo_strong">
          <a:extLst>
            <a:ext uri="{FF2B5EF4-FFF2-40B4-BE49-F238E27FC236}">
              <a16:creationId xmlns:a16="http://schemas.microsoft.com/office/drawing/2014/main" id="{E724EA4A-6378-21EB-8C54-6EBD9BE14F81}"/>
            </a:ext>
          </a:extLst>
        </xdr:cNvPr>
        <xdr:cNvSpPr txBox="1"/>
      </xdr:nvSpPr>
      <xdr:spPr>
        <a:xfrm>
          <a:off x="9844722" y="3661601"/>
          <a:ext cx="7855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IPO / Large Acq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21</xdr:row>
      <xdr:rowOff>184139</xdr:rowOff>
    </xdr:from>
    <xdr:to>
      <xdr:col>6</xdr:col>
      <xdr:colOff>47626</xdr:colOff>
      <xdr:row>24</xdr:row>
      <xdr:rowOff>15876</xdr:rowOff>
    </xdr:to>
    <xdr:sp macro="" textlink="">
      <xdr:nvSpPr>
        <xdr:cNvPr id="112" name="MC_BR_C_exit_strong_T_acq_strong">
          <a:extLst>
            <a:ext uri="{FF2B5EF4-FFF2-40B4-BE49-F238E27FC236}">
              <a16:creationId xmlns:a16="http://schemas.microsoft.com/office/drawing/2014/main" id="{93369EEA-92F3-16D6-80A1-8F0F3DC2198A}"/>
            </a:ext>
          </a:extLst>
        </xdr:cNvPr>
        <xdr:cNvSpPr/>
      </xdr:nvSpPr>
      <xdr:spPr>
        <a:xfrm>
          <a:off x="9634344" y="4127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23</xdr:row>
      <xdr:rowOff>99251</xdr:rowOff>
    </xdr:from>
    <xdr:ext cx="979051" cy="182550"/>
    <xdr:sp macro="_xll.MC_OnBranchLabelClick" textlink="">
      <xdr:nvSpPr>
        <xdr:cNvPr id="113" name="MC_BN_C_exit_strong_T_acq_strong">
          <a:extLst>
            <a:ext uri="{FF2B5EF4-FFF2-40B4-BE49-F238E27FC236}">
              <a16:creationId xmlns:a16="http://schemas.microsoft.com/office/drawing/2014/main" id="{00AF52EC-8AD5-491B-7E4D-75ED180A5693}"/>
            </a:ext>
          </a:extLst>
        </xdr:cNvPr>
        <xdr:cNvSpPr txBox="1"/>
      </xdr:nvSpPr>
      <xdr:spPr>
        <a:xfrm>
          <a:off x="9844722" y="4423601"/>
          <a:ext cx="9790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Mid-Size Acquisition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21</xdr:row>
      <xdr:rowOff>187109</xdr:rowOff>
    </xdr:from>
    <xdr:to>
      <xdr:col>6</xdr:col>
      <xdr:colOff>47626</xdr:colOff>
      <xdr:row>26</xdr:row>
      <xdr:rowOff>15876</xdr:rowOff>
    </xdr:to>
    <xdr:sp macro="" textlink="">
      <xdr:nvSpPr>
        <xdr:cNvPr id="114" name="MC_BR_C_exit_strong_T_down_strong">
          <a:extLst>
            <a:ext uri="{FF2B5EF4-FFF2-40B4-BE49-F238E27FC236}">
              <a16:creationId xmlns:a16="http://schemas.microsoft.com/office/drawing/2014/main" id="{BE7598C6-DE59-028A-67DF-FB4BFD65085F}"/>
            </a:ext>
          </a:extLst>
        </xdr:cNvPr>
        <xdr:cNvSpPr/>
      </xdr:nvSpPr>
      <xdr:spPr>
        <a:xfrm>
          <a:off x="9633380" y="4130459"/>
          <a:ext cx="2615771" cy="781267"/>
        </a:xfrm>
        <a:custGeom>
          <a:avLst/>
          <a:gdLst/>
          <a:ahLst/>
          <a:cxnLst/>
          <a:rect l="0" t="0" r="0" b="0"/>
          <a:pathLst>
            <a:path w="26157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615770" y="749516"/>
              </a:lnTo>
              <a:lnTo>
                <a:pt x="26157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25</xdr:row>
      <xdr:rowOff>99251</xdr:rowOff>
    </xdr:from>
    <xdr:ext cx="1030667" cy="182550"/>
    <xdr:sp macro="_xll.MC_OnBranchLabelClick" textlink="">
      <xdr:nvSpPr>
        <xdr:cNvPr id="115" name="MC_BN_C_exit_strong_T_down_strong">
          <a:extLst>
            <a:ext uri="{FF2B5EF4-FFF2-40B4-BE49-F238E27FC236}">
              <a16:creationId xmlns:a16="http://schemas.microsoft.com/office/drawing/2014/main" id="{718E3DE2-D303-BFD8-0B0E-0FF0C325B44B}"/>
            </a:ext>
          </a:extLst>
        </xdr:cNvPr>
        <xdr:cNvSpPr txBox="1"/>
      </xdr:nvSpPr>
      <xdr:spPr>
        <a:xfrm>
          <a:off x="9844722" y="4804601"/>
          <a:ext cx="10306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Down Round / Recap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35</xdr:row>
      <xdr:rowOff>174625</xdr:rowOff>
    </xdr:from>
    <xdr:to>
      <xdr:col>5</xdr:col>
      <xdr:colOff>47626</xdr:colOff>
      <xdr:row>42</xdr:row>
      <xdr:rowOff>2291</xdr:rowOff>
    </xdr:to>
    <xdr:sp macro="" textlink="">
      <xdr:nvSpPr>
        <xdr:cNvPr id="116" name="MC_BR_D_follow_moderate_C_exit_mod">
          <a:extLst>
            <a:ext uri="{FF2B5EF4-FFF2-40B4-BE49-F238E27FC236}">
              <a16:creationId xmlns:a16="http://schemas.microsoft.com/office/drawing/2014/main" id="{1AF08BEB-A444-1782-F80D-8BF26DFFBDC6}"/>
            </a:ext>
          </a:extLst>
        </xdr:cNvPr>
        <xdr:cNvSpPr/>
      </xdr:nvSpPr>
      <xdr:spPr>
        <a:xfrm>
          <a:off x="7075717" y="6784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530246" y="0"/>
              </a:lnTo>
              <a:lnTo>
                <a:pt x="25302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1252907" cy="182550"/>
    <xdr:sp macro="_xll.MC_OnBranchLabelClick" textlink="">
      <xdr:nvSpPr>
        <xdr:cNvPr id="117" name="MC_BN_D_follow_moderate_C_exit_mod">
          <a:extLst>
            <a:ext uri="{FF2B5EF4-FFF2-40B4-BE49-F238E27FC236}">
              <a16:creationId xmlns:a16="http://schemas.microsoft.com/office/drawing/2014/main" id="{E459CA1F-CCE2-7DF1-7F19-91D3C34896C5}"/>
            </a:ext>
          </a:extLst>
        </xdr:cNvPr>
        <xdr:cNvSpPr txBox="1"/>
      </xdr:nvSpPr>
      <xdr:spPr>
        <a:xfrm>
          <a:off x="7287260" y="6709601"/>
          <a:ext cx="12529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Participate Series B ($3M)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41</xdr:row>
      <xdr:rowOff>189143</xdr:rowOff>
    </xdr:from>
    <xdr:to>
      <xdr:col>5</xdr:col>
      <xdr:colOff>47626</xdr:colOff>
      <xdr:row>46</xdr:row>
      <xdr:rowOff>6351</xdr:rowOff>
    </xdr:to>
    <xdr:sp macro="" textlink="">
      <xdr:nvSpPr>
        <xdr:cNvPr id="118" name="MC_BR_D_follow_moderate_C_exit_hold">
          <a:extLst>
            <a:ext uri="{FF2B5EF4-FFF2-40B4-BE49-F238E27FC236}">
              <a16:creationId xmlns:a16="http://schemas.microsoft.com/office/drawing/2014/main" id="{1226846A-EE1E-31C3-7C54-AA1FCFF69702}"/>
            </a:ext>
          </a:extLst>
        </xdr:cNvPr>
        <xdr:cNvSpPr/>
      </xdr:nvSpPr>
      <xdr:spPr>
        <a:xfrm>
          <a:off x="7085223" y="794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45</xdr:row>
      <xdr:rowOff>99251</xdr:rowOff>
    </xdr:from>
    <xdr:ext cx="990336" cy="182550"/>
    <xdr:sp macro="_xll.MC_OnBranchLabelClick" textlink="">
      <xdr:nvSpPr>
        <xdr:cNvPr id="119" name="MC_BN_D_follow_moderate_C_exit_hold">
          <a:extLst>
            <a:ext uri="{FF2B5EF4-FFF2-40B4-BE49-F238E27FC236}">
              <a16:creationId xmlns:a16="http://schemas.microsoft.com/office/drawing/2014/main" id="{4328E2D3-CEAF-9AF7-A1FF-977EA334D515}"/>
            </a:ext>
          </a:extLst>
        </xdr:cNvPr>
        <xdr:cNvSpPr txBox="1"/>
      </xdr:nvSpPr>
      <xdr:spPr>
        <a:xfrm>
          <a:off x="7287260" y="8614601"/>
          <a:ext cx="990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Hold (No Follow-On)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33</xdr:row>
      <xdr:rowOff>174625</xdr:rowOff>
    </xdr:from>
    <xdr:to>
      <xdr:col>6</xdr:col>
      <xdr:colOff>47626</xdr:colOff>
      <xdr:row>36</xdr:row>
      <xdr:rowOff>6362</xdr:rowOff>
    </xdr:to>
    <xdr:sp macro="" textlink="">
      <xdr:nvSpPr>
        <xdr:cNvPr id="120" name="MC_BR_C_exit_mod_T_strong_exit_mod">
          <a:extLst>
            <a:ext uri="{FF2B5EF4-FFF2-40B4-BE49-F238E27FC236}">
              <a16:creationId xmlns:a16="http://schemas.microsoft.com/office/drawing/2014/main" id="{AF7D33A6-8801-4E18-4313-703D047BB8B4}"/>
            </a:ext>
          </a:extLst>
        </xdr:cNvPr>
        <xdr:cNvSpPr/>
      </xdr:nvSpPr>
      <xdr:spPr>
        <a:xfrm>
          <a:off x="9634344" y="6403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33</xdr:row>
      <xdr:rowOff>99251</xdr:rowOff>
    </xdr:from>
    <xdr:ext cx="557268" cy="182550"/>
    <xdr:sp macro="_xll.MC_OnBranchLabelClick" textlink="">
      <xdr:nvSpPr>
        <xdr:cNvPr id="121" name="MC_BN_C_exit_mod_T_strong_exit_mod">
          <a:extLst>
            <a:ext uri="{FF2B5EF4-FFF2-40B4-BE49-F238E27FC236}">
              <a16:creationId xmlns:a16="http://schemas.microsoft.com/office/drawing/2014/main" id="{08BC249F-90BA-D2D9-5D91-3D0EE40726DA}"/>
            </a:ext>
          </a:extLst>
        </xdr:cNvPr>
        <xdr:cNvSpPr txBox="1"/>
      </xdr:nvSpPr>
      <xdr:spPr>
        <a:xfrm>
          <a:off x="9844722" y="6328601"/>
          <a:ext cx="5572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Exit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35</xdr:row>
      <xdr:rowOff>184139</xdr:rowOff>
    </xdr:from>
    <xdr:to>
      <xdr:col>6</xdr:col>
      <xdr:colOff>47626</xdr:colOff>
      <xdr:row>38</xdr:row>
      <xdr:rowOff>15876</xdr:rowOff>
    </xdr:to>
    <xdr:sp macro="" textlink="">
      <xdr:nvSpPr>
        <xdr:cNvPr id="122" name="MC_BR_C_exit_mod_T_mod_exit_mod">
          <a:extLst>
            <a:ext uri="{FF2B5EF4-FFF2-40B4-BE49-F238E27FC236}">
              <a16:creationId xmlns:a16="http://schemas.microsoft.com/office/drawing/2014/main" id="{42D4F277-F608-5C7B-277A-B5D76FE3220A}"/>
            </a:ext>
          </a:extLst>
        </xdr:cNvPr>
        <xdr:cNvSpPr/>
      </xdr:nvSpPr>
      <xdr:spPr>
        <a:xfrm>
          <a:off x="9634344" y="6794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688458" cy="182550"/>
    <xdr:sp macro="_xll.MC_OnBranchLabelClick" textlink="">
      <xdr:nvSpPr>
        <xdr:cNvPr id="123" name="MC_BN_C_exit_mod_T_mod_exit_mod">
          <a:extLst>
            <a:ext uri="{FF2B5EF4-FFF2-40B4-BE49-F238E27FC236}">
              <a16:creationId xmlns:a16="http://schemas.microsoft.com/office/drawing/2014/main" id="{0BEB802D-931B-9160-5979-268225EDBB8B}"/>
            </a:ext>
          </a:extLst>
        </xdr:cNvPr>
        <xdr:cNvSpPr txBox="1"/>
      </xdr:nvSpPr>
      <xdr:spPr>
        <a:xfrm>
          <a:off x="9844722" y="7090601"/>
          <a:ext cx="6884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Exit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35</xdr:row>
      <xdr:rowOff>187109</xdr:rowOff>
    </xdr:from>
    <xdr:to>
      <xdr:col>6</xdr:col>
      <xdr:colOff>47626</xdr:colOff>
      <xdr:row>40</xdr:row>
      <xdr:rowOff>15876</xdr:rowOff>
    </xdr:to>
    <xdr:sp macro="" textlink="">
      <xdr:nvSpPr>
        <xdr:cNvPr id="124" name="MC_BR_C_exit_mod_T_weak_exit_mod">
          <a:extLst>
            <a:ext uri="{FF2B5EF4-FFF2-40B4-BE49-F238E27FC236}">
              <a16:creationId xmlns:a16="http://schemas.microsoft.com/office/drawing/2014/main" id="{6580EB60-5935-D018-0800-69B4F61C30DA}"/>
            </a:ext>
          </a:extLst>
        </xdr:cNvPr>
        <xdr:cNvSpPr/>
      </xdr:nvSpPr>
      <xdr:spPr>
        <a:xfrm>
          <a:off x="9633380" y="6797459"/>
          <a:ext cx="2615771" cy="781267"/>
        </a:xfrm>
        <a:custGeom>
          <a:avLst/>
          <a:gdLst/>
          <a:ahLst/>
          <a:cxnLst/>
          <a:rect l="0" t="0" r="0" b="0"/>
          <a:pathLst>
            <a:path w="26157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615770" y="749516"/>
              </a:lnTo>
              <a:lnTo>
                <a:pt x="26157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39</xdr:row>
      <xdr:rowOff>99251</xdr:rowOff>
    </xdr:from>
    <xdr:ext cx="517193" cy="182550"/>
    <xdr:sp macro="_xll.MC_OnBranchLabelClick" textlink="">
      <xdr:nvSpPr>
        <xdr:cNvPr id="125" name="MC_BN_C_exit_mod_T_weak_exit_mod">
          <a:extLst>
            <a:ext uri="{FF2B5EF4-FFF2-40B4-BE49-F238E27FC236}">
              <a16:creationId xmlns:a16="http://schemas.microsoft.com/office/drawing/2014/main" id="{F6F42542-83F6-5A2C-4BD9-B4C679B9818C}"/>
            </a:ext>
          </a:extLst>
        </xdr:cNvPr>
        <xdr:cNvSpPr txBox="1"/>
      </xdr:nvSpPr>
      <xdr:spPr>
        <a:xfrm>
          <a:off x="9844722" y="7471601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Exit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43</xdr:row>
      <xdr:rowOff>184150</xdr:rowOff>
    </xdr:from>
    <xdr:to>
      <xdr:col>6</xdr:col>
      <xdr:colOff>47626</xdr:colOff>
      <xdr:row>46</xdr:row>
      <xdr:rowOff>2545</xdr:rowOff>
    </xdr:to>
    <xdr:sp macro="" textlink="">
      <xdr:nvSpPr>
        <xdr:cNvPr id="126" name="MC_BR_C_exit_hold_T_acq_hold">
          <a:extLst>
            <a:ext uri="{FF2B5EF4-FFF2-40B4-BE49-F238E27FC236}">
              <a16:creationId xmlns:a16="http://schemas.microsoft.com/office/drawing/2014/main" id="{3F434998-20ED-3521-60CC-8FEB6528D298}"/>
            </a:ext>
          </a:extLst>
        </xdr:cNvPr>
        <xdr:cNvSpPr/>
      </xdr:nvSpPr>
      <xdr:spPr>
        <a:xfrm>
          <a:off x="9643070" y="8318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848053" cy="182550"/>
    <xdr:sp macro="_xll.MC_OnBranchLabelClick" textlink="">
      <xdr:nvSpPr>
        <xdr:cNvPr id="127" name="MC_BN_C_exit_hold_T_acq_hold">
          <a:extLst>
            <a:ext uri="{FF2B5EF4-FFF2-40B4-BE49-F238E27FC236}">
              <a16:creationId xmlns:a16="http://schemas.microsoft.com/office/drawing/2014/main" id="{DF4C2F5A-B3D5-7F1A-E082-3B0A4D11A46A}"/>
            </a:ext>
          </a:extLst>
        </xdr:cNvPr>
        <xdr:cNvSpPr txBox="1"/>
      </xdr:nvSpPr>
      <xdr:spPr>
        <a:xfrm>
          <a:off x="9844722" y="8233601"/>
          <a:ext cx="8480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Acquired Anyway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45</xdr:row>
      <xdr:rowOff>187956</xdr:rowOff>
    </xdr:from>
    <xdr:to>
      <xdr:col>6</xdr:col>
      <xdr:colOff>47626</xdr:colOff>
      <xdr:row>48</xdr:row>
      <xdr:rowOff>6351</xdr:rowOff>
    </xdr:to>
    <xdr:sp macro="" textlink="">
      <xdr:nvSpPr>
        <xdr:cNvPr id="128" name="MC_BR_C_exit_hold_T_modest_hold">
          <a:extLst>
            <a:ext uri="{FF2B5EF4-FFF2-40B4-BE49-F238E27FC236}">
              <a16:creationId xmlns:a16="http://schemas.microsoft.com/office/drawing/2014/main" id="{4F4F371B-1A5E-167F-44D6-8C52B202BACB}"/>
            </a:ext>
          </a:extLst>
        </xdr:cNvPr>
        <xdr:cNvSpPr/>
      </xdr:nvSpPr>
      <xdr:spPr>
        <a:xfrm>
          <a:off x="9643070" y="8703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728405" cy="182550"/>
    <xdr:sp macro="_xll.MC_OnBranchLabelClick" textlink="">
      <xdr:nvSpPr>
        <xdr:cNvPr id="129" name="MC_BN_C_exit_hold_T_modest_hold">
          <a:extLst>
            <a:ext uri="{FF2B5EF4-FFF2-40B4-BE49-F238E27FC236}">
              <a16:creationId xmlns:a16="http://schemas.microsoft.com/office/drawing/2014/main" id="{0FEE2D88-B550-A98B-4145-3233C3753FD3}"/>
            </a:ext>
          </a:extLst>
        </xdr:cNvPr>
        <xdr:cNvSpPr txBox="1"/>
      </xdr:nvSpPr>
      <xdr:spPr>
        <a:xfrm>
          <a:off x="9844722" y="8995601"/>
          <a:ext cx="7284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Modest Return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45</xdr:row>
      <xdr:rowOff>189143</xdr:rowOff>
    </xdr:from>
    <xdr:to>
      <xdr:col>6</xdr:col>
      <xdr:colOff>47626</xdr:colOff>
      <xdr:row>50</xdr:row>
      <xdr:rowOff>6351</xdr:rowOff>
    </xdr:to>
    <xdr:sp macro="" textlink="">
      <xdr:nvSpPr>
        <xdr:cNvPr id="130" name="MC_BR_C_exit_hold_T_diluted">
          <a:extLst>
            <a:ext uri="{FF2B5EF4-FFF2-40B4-BE49-F238E27FC236}">
              <a16:creationId xmlns:a16="http://schemas.microsoft.com/office/drawing/2014/main" id="{27541193-E963-766E-A9D8-AF7AEBCF4898}"/>
            </a:ext>
          </a:extLst>
        </xdr:cNvPr>
        <xdr:cNvSpPr/>
      </xdr:nvSpPr>
      <xdr:spPr>
        <a:xfrm>
          <a:off x="9642685" y="8704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49</xdr:row>
      <xdr:rowOff>99251</xdr:rowOff>
    </xdr:from>
    <xdr:ext cx="568682" cy="182550"/>
    <xdr:sp macro="_xll.MC_OnBranchLabelClick" textlink="">
      <xdr:nvSpPr>
        <xdr:cNvPr id="131" name="MC_BN_C_exit_hold_T_diluted">
          <a:extLst>
            <a:ext uri="{FF2B5EF4-FFF2-40B4-BE49-F238E27FC236}">
              <a16:creationId xmlns:a16="http://schemas.microsoft.com/office/drawing/2014/main" id="{ABACE8B0-DFD1-1774-DCE8-660DF0F69EB5}"/>
            </a:ext>
          </a:extLst>
        </xdr:cNvPr>
        <xdr:cNvSpPr txBox="1"/>
      </xdr:nvSpPr>
      <xdr:spPr>
        <a:xfrm>
          <a:off x="9844722" y="9376601"/>
          <a:ext cx="5686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Diluted 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53</xdr:row>
      <xdr:rowOff>174625</xdr:rowOff>
    </xdr:from>
    <xdr:to>
      <xdr:col>5</xdr:col>
      <xdr:colOff>47626</xdr:colOff>
      <xdr:row>60</xdr:row>
      <xdr:rowOff>2291</xdr:rowOff>
    </xdr:to>
    <xdr:sp macro="" textlink="">
      <xdr:nvSpPr>
        <xdr:cNvPr id="132" name="MC_BR_D_follow_weak_C_bridge">
          <a:extLst>
            <a:ext uri="{FF2B5EF4-FFF2-40B4-BE49-F238E27FC236}">
              <a16:creationId xmlns:a16="http://schemas.microsoft.com/office/drawing/2014/main" id="{91D82515-61A4-EE7D-8BF1-9B8252C9EC1C}"/>
            </a:ext>
          </a:extLst>
        </xdr:cNvPr>
        <xdr:cNvSpPr/>
      </xdr:nvSpPr>
      <xdr:spPr>
        <a:xfrm>
          <a:off x="7075717" y="10213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530246" y="0"/>
              </a:lnTo>
              <a:lnTo>
                <a:pt x="25302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905248" cy="182550"/>
    <xdr:sp macro="_xll.MC_OnBranchLabelClick" textlink="">
      <xdr:nvSpPr>
        <xdr:cNvPr id="133" name="MC_BN_D_follow_weak_C_bridge">
          <a:extLst>
            <a:ext uri="{FF2B5EF4-FFF2-40B4-BE49-F238E27FC236}">
              <a16:creationId xmlns:a16="http://schemas.microsoft.com/office/drawing/2014/main" id="{EF9B1DEE-21E0-DC39-97E3-BB3BB56548B8}"/>
            </a:ext>
          </a:extLst>
        </xdr:cNvPr>
        <xdr:cNvSpPr txBox="1"/>
      </xdr:nvSpPr>
      <xdr:spPr>
        <a:xfrm>
          <a:off x="7287260" y="10138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Bridge Loan ($1M)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59</xdr:row>
      <xdr:rowOff>187956</xdr:rowOff>
    </xdr:from>
    <xdr:to>
      <xdr:col>5</xdr:col>
      <xdr:colOff>47626</xdr:colOff>
      <xdr:row>62</xdr:row>
      <xdr:rowOff>6351</xdr:rowOff>
    </xdr:to>
    <xdr:sp macro="" textlink="">
      <xdr:nvSpPr>
        <xdr:cNvPr id="134" name="MC_BR_D_follow_weak_T_writeoff_weak">
          <a:extLst>
            <a:ext uri="{FF2B5EF4-FFF2-40B4-BE49-F238E27FC236}">
              <a16:creationId xmlns:a16="http://schemas.microsoft.com/office/drawing/2014/main" id="{B14A1384-4684-38C2-5B46-192B37438EB5}"/>
            </a:ext>
          </a:extLst>
        </xdr:cNvPr>
        <xdr:cNvSpPr/>
      </xdr:nvSpPr>
      <xdr:spPr>
        <a:xfrm>
          <a:off x="7085608" y="11370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61</xdr:row>
      <xdr:rowOff>99251</xdr:rowOff>
    </xdr:from>
    <xdr:ext cx="460191" cy="182550"/>
    <xdr:sp macro="_xll.MC_OnBranchLabelClick" textlink="">
      <xdr:nvSpPr>
        <xdr:cNvPr id="135" name="MC_BN_D_follow_weak_T_writeoff_weak">
          <a:extLst>
            <a:ext uri="{FF2B5EF4-FFF2-40B4-BE49-F238E27FC236}">
              <a16:creationId xmlns:a16="http://schemas.microsoft.com/office/drawing/2014/main" id="{9AEC2323-9CBC-7FEB-8885-D80CA40480F4}"/>
            </a:ext>
          </a:extLst>
        </xdr:cNvPr>
        <xdr:cNvSpPr txBox="1"/>
      </xdr:nvSpPr>
      <xdr:spPr>
        <a:xfrm>
          <a:off x="7287260" y="11662601"/>
          <a:ext cx="4601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Write Off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51</xdr:row>
      <xdr:rowOff>174625</xdr:rowOff>
    </xdr:from>
    <xdr:to>
      <xdr:col>6</xdr:col>
      <xdr:colOff>47626</xdr:colOff>
      <xdr:row>54</xdr:row>
      <xdr:rowOff>6362</xdr:rowOff>
    </xdr:to>
    <xdr:sp macro="" textlink="">
      <xdr:nvSpPr>
        <xdr:cNvPr id="136" name="MC_BR_C_bridge_T_turnaround">
          <a:extLst>
            <a:ext uri="{FF2B5EF4-FFF2-40B4-BE49-F238E27FC236}">
              <a16:creationId xmlns:a16="http://schemas.microsoft.com/office/drawing/2014/main" id="{5B5421FD-A313-DB15-019D-74686B3948CD}"/>
            </a:ext>
          </a:extLst>
        </xdr:cNvPr>
        <xdr:cNvSpPr/>
      </xdr:nvSpPr>
      <xdr:spPr>
        <a:xfrm>
          <a:off x="9634344" y="9832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585866" cy="182550"/>
    <xdr:sp macro="_xll.MC_OnBranchLabelClick" textlink="">
      <xdr:nvSpPr>
        <xdr:cNvPr id="137" name="MC_BN_C_bridge_T_turnaround">
          <a:extLst>
            <a:ext uri="{FF2B5EF4-FFF2-40B4-BE49-F238E27FC236}">
              <a16:creationId xmlns:a16="http://schemas.microsoft.com/office/drawing/2014/main" id="{FB18CC2F-64C4-CE53-6F06-E0CE772213AB}"/>
            </a:ext>
          </a:extLst>
        </xdr:cNvPr>
        <xdr:cNvSpPr txBox="1"/>
      </xdr:nvSpPr>
      <xdr:spPr>
        <a:xfrm>
          <a:off x="9844722" y="9757601"/>
          <a:ext cx="5858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Turnaround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53</xdr:row>
      <xdr:rowOff>184139</xdr:rowOff>
    </xdr:from>
    <xdr:to>
      <xdr:col>6</xdr:col>
      <xdr:colOff>47626</xdr:colOff>
      <xdr:row>56</xdr:row>
      <xdr:rowOff>15876</xdr:rowOff>
    </xdr:to>
    <xdr:sp macro="" textlink="">
      <xdr:nvSpPr>
        <xdr:cNvPr id="138" name="MC_BR_C_bridge_T_acquihire">
          <a:extLst>
            <a:ext uri="{FF2B5EF4-FFF2-40B4-BE49-F238E27FC236}">
              <a16:creationId xmlns:a16="http://schemas.microsoft.com/office/drawing/2014/main" id="{312C829C-0CFC-D04B-0B8A-91F4B4C6DDD4}"/>
            </a:ext>
          </a:extLst>
        </xdr:cNvPr>
        <xdr:cNvSpPr/>
      </xdr:nvSpPr>
      <xdr:spPr>
        <a:xfrm>
          <a:off x="9634344" y="10223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55</xdr:row>
      <xdr:rowOff>99251</xdr:rowOff>
    </xdr:from>
    <xdr:ext cx="534249" cy="182550"/>
    <xdr:sp macro="_xll.MC_OnBranchLabelClick" textlink="">
      <xdr:nvSpPr>
        <xdr:cNvPr id="139" name="MC_BN_C_bridge_T_acquihire">
          <a:extLst>
            <a:ext uri="{FF2B5EF4-FFF2-40B4-BE49-F238E27FC236}">
              <a16:creationId xmlns:a16="http://schemas.microsoft.com/office/drawing/2014/main" id="{299E8C09-2147-0F93-D692-AFEB4D95B84A}"/>
            </a:ext>
          </a:extLst>
        </xdr:cNvPr>
        <xdr:cNvSpPr txBox="1"/>
      </xdr:nvSpPr>
      <xdr:spPr>
        <a:xfrm>
          <a:off x="9844722" y="10519601"/>
          <a:ext cx="5342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Acqui-Hire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53</xdr:row>
      <xdr:rowOff>187109</xdr:rowOff>
    </xdr:from>
    <xdr:to>
      <xdr:col>6</xdr:col>
      <xdr:colOff>47626</xdr:colOff>
      <xdr:row>58</xdr:row>
      <xdr:rowOff>15876</xdr:rowOff>
    </xdr:to>
    <xdr:sp macro="" textlink="">
      <xdr:nvSpPr>
        <xdr:cNvPr id="140" name="MC_BR_C_bridge_T_shutdown">
          <a:extLst>
            <a:ext uri="{FF2B5EF4-FFF2-40B4-BE49-F238E27FC236}">
              <a16:creationId xmlns:a16="http://schemas.microsoft.com/office/drawing/2014/main" id="{D5483F40-2A7D-17B3-9525-3459FED04ED6}"/>
            </a:ext>
          </a:extLst>
        </xdr:cNvPr>
        <xdr:cNvSpPr/>
      </xdr:nvSpPr>
      <xdr:spPr>
        <a:xfrm>
          <a:off x="9633380" y="10226459"/>
          <a:ext cx="2615771" cy="781267"/>
        </a:xfrm>
        <a:custGeom>
          <a:avLst/>
          <a:gdLst/>
          <a:ahLst/>
          <a:cxnLst/>
          <a:rect l="0" t="0" r="0" b="0"/>
          <a:pathLst>
            <a:path w="26157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615770" y="749516"/>
              </a:lnTo>
              <a:lnTo>
                <a:pt x="26157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57</xdr:row>
      <xdr:rowOff>99251</xdr:rowOff>
    </xdr:from>
    <xdr:ext cx="511743" cy="182550"/>
    <xdr:sp macro="_xll.MC_OnBranchLabelClick" textlink="">
      <xdr:nvSpPr>
        <xdr:cNvPr id="141" name="MC_BN_C_bridge_T_shutdown">
          <a:extLst>
            <a:ext uri="{FF2B5EF4-FFF2-40B4-BE49-F238E27FC236}">
              <a16:creationId xmlns:a16="http://schemas.microsoft.com/office/drawing/2014/main" id="{E4BEF552-CBFF-9278-0E09-AE19DED285AD}"/>
            </a:ext>
          </a:extLst>
        </xdr:cNvPr>
        <xdr:cNvSpPr txBox="1"/>
      </xdr:nvSpPr>
      <xdr:spPr>
        <a:xfrm>
          <a:off x="9844722" y="10900601"/>
          <a:ext cx="5117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Shutdown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142" name="MC_T_ipo_strong">
          <a:extLst>
            <a:ext uri="{FF2B5EF4-FFF2-40B4-BE49-F238E27FC236}">
              <a16:creationId xmlns:a16="http://schemas.microsoft.com/office/drawing/2014/main" id="{F88C38EC-2B5D-C6CF-D682-3DAA1F72BB02}"/>
            </a:ext>
          </a:extLst>
        </xdr:cNvPr>
        <xdr:cNvSpPr/>
      </xdr:nvSpPr>
      <xdr:spPr>
        <a:xfrm rot="16200000">
          <a:off x="12211050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143" name="MC_C_exit_strong">
          <a:extLst>
            <a:ext uri="{FF2B5EF4-FFF2-40B4-BE49-F238E27FC236}">
              <a16:creationId xmlns:a16="http://schemas.microsoft.com/office/drawing/2014/main" id="{AFDDE5C1-C687-D2A2-4F07-EEF9A98975CA}"/>
            </a:ext>
          </a:extLst>
        </xdr:cNvPr>
        <xdr:cNvSpPr/>
      </xdr:nvSpPr>
      <xdr:spPr>
        <a:xfrm>
          <a:off x="9567863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144" name="MC_T_acq_strong">
          <a:extLst>
            <a:ext uri="{FF2B5EF4-FFF2-40B4-BE49-F238E27FC236}">
              <a16:creationId xmlns:a16="http://schemas.microsoft.com/office/drawing/2014/main" id="{CC67C5DE-C138-C8E0-9F26-A2002005A532}"/>
            </a:ext>
          </a:extLst>
        </xdr:cNvPr>
        <xdr:cNvSpPr/>
      </xdr:nvSpPr>
      <xdr:spPr>
        <a:xfrm rot="16200000">
          <a:off x="12211050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25</xdr:row>
      <xdr:rowOff>109537</xdr:rowOff>
    </xdr:from>
    <xdr:to>
      <xdr:col>6</xdr:col>
      <xdr:colOff>176213</xdr:colOff>
      <xdr:row>26</xdr:row>
      <xdr:rowOff>80962</xdr:rowOff>
    </xdr:to>
    <xdr:sp macro="_xll.MC_OnNodeClick" textlink="">
      <xdr:nvSpPr>
        <xdr:cNvPr id="145" name="MC_T_down_strong">
          <a:extLst>
            <a:ext uri="{FF2B5EF4-FFF2-40B4-BE49-F238E27FC236}">
              <a16:creationId xmlns:a16="http://schemas.microsoft.com/office/drawing/2014/main" id="{21796B2D-718E-CF90-2FCE-6940278BB1A2}"/>
            </a:ext>
          </a:extLst>
        </xdr:cNvPr>
        <xdr:cNvSpPr/>
      </xdr:nvSpPr>
      <xdr:spPr>
        <a:xfrm rot="16200000">
          <a:off x="12211050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27</xdr:row>
      <xdr:rowOff>109538</xdr:rowOff>
    </xdr:from>
    <xdr:to>
      <xdr:col>4</xdr:col>
      <xdr:colOff>180975</xdr:colOff>
      <xdr:row>28</xdr:row>
      <xdr:rowOff>80963</xdr:rowOff>
    </xdr:to>
    <xdr:sp macro="_xll.MC_OnNodeClick" textlink="">
      <xdr:nvSpPr>
        <xdr:cNvPr id="146" name="MC_D_follow_strong">
          <a:extLst>
            <a:ext uri="{FF2B5EF4-FFF2-40B4-BE49-F238E27FC236}">
              <a16:creationId xmlns:a16="http://schemas.microsoft.com/office/drawing/2014/main" id="{B65DBF47-AF93-6E23-B039-5254B1962D35}"/>
            </a:ext>
          </a:extLst>
        </xdr:cNvPr>
        <xdr:cNvSpPr/>
      </xdr:nvSpPr>
      <xdr:spPr>
        <a:xfrm>
          <a:off x="7010400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147" name="MC_T_sell_strong">
          <a:extLst>
            <a:ext uri="{FF2B5EF4-FFF2-40B4-BE49-F238E27FC236}">
              <a16:creationId xmlns:a16="http://schemas.microsoft.com/office/drawing/2014/main" id="{516B4713-636B-BEF3-8D84-05766EF19CBF}"/>
            </a:ext>
          </a:extLst>
        </xdr:cNvPr>
        <xdr:cNvSpPr/>
      </xdr:nvSpPr>
      <xdr:spPr>
        <a:xfrm rot="16200000">
          <a:off x="956786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148" name="MC_C_progress">
          <a:extLst>
            <a:ext uri="{FF2B5EF4-FFF2-40B4-BE49-F238E27FC236}">
              <a16:creationId xmlns:a16="http://schemas.microsoft.com/office/drawing/2014/main" id="{3398B9CE-8967-381E-F729-80A4790039BE}"/>
            </a:ext>
          </a:extLst>
        </xdr:cNvPr>
        <xdr:cNvSpPr/>
      </xdr:nvSpPr>
      <xdr:spPr>
        <a:xfrm>
          <a:off x="4624388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149" name="MC_T_strong_exit_mod">
          <a:extLst>
            <a:ext uri="{FF2B5EF4-FFF2-40B4-BE49-F238E27FC236}">
              <a16:creationId xmlns:a16="http://schemas.microsoft.com/office/drawing/2014/main" id="{4D26BABA-A69E-537D-CAF4-65839A671F87}"/>
            </a:ext>
          </a:extLst>
        </xdr:cNvPr>
        <xdr:cNvSpPr/>
      </xdr:nvSpPr>
      <xdr:spPr>
        <a:xfrm rot="16200000">
          <a:off x="12211050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35</xdr:row>
      <xdr:rowOff>109538</xdr:rowOff>
    </xdr:from>
    <xdr:to>
      <xdr:col>5</xdr:col>
      <xdr:colOff>180975</xdr:colOff>
      <xdr:row>36</xdr:row>
      <xdr:rowOff>80963</xdr:rowOff>
    </xdr:to>
    <xdr:sp macro="_xll.MC_OnNodeClick" textlink="">
      <xdr:nvSpPr>
        <xdr:cNvPr id="150" name="MC_C_exit_mod">
          <a:extLst>
            <a:ext uri="{FF2B5EF4-FFF2-40B4-BE49-F238E27FC236}">
              <a16:creationId xmlns:a16="http://schemas.microsoft.com/office/drawing/2014/main" id="{0FA7DDE9-E55E-2888-206E-852A88C8E025}"/>
            </a:ext>
          </a:extLst>
        </xdr:cNvPr>
        <xdr:cNvSpPr/>
      </xdr:nvSpPr>
      <xdr:spPr>
        <a:xfrm>
          <a:off x="9567863" y="6719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151" name="MC_T_mod_exit_mod">
          <a:extLst>
            <a:ext uri="{FF2B5EF4-FFF2-40B4-BE49-F238E27FC236}">
              <a16:creationId xmlns:a16="http://schemas.microsoft.com/office/drawing/2014/main" id="{5C5B24F8-C2DF-F490-FE08-B21BB01AE9F0}"/>
            </a:ext>
          </a:extLst>
        </xdr:cNvPr>
        <xdr:cNvSpPr/>
      </xdr:nvSpPr>
      <xdr:spPr>
        <a:xfrm rot="16200000">
          <a:off x="12211050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39</xdr:row>
      <xdr:rowOff>109537</xdr:rowOff>
    </xdr:from>
    <xdr:to>
      <xdr:col>6</xdr:col>
      <xdr:colOff>176213</xdr:colOff>
      <xdr:row>40</xdr:row>
      <xdr:rowOff>80962</xdr:rowOff>
    </xdr:to>
    <xdr:sp macro="_xll.MC_OnNodeClick" textlink="">
      <xdr:nvSpPr>
        <xdr:cNvPr id="152" name="MC_T_weak_exit_mod">
          <a:extLst>
            <a:ext uri="{FF2B5EF4-FFF2-40B4-BE49-F238E27FC236}">
              <a16:creationId xmlns:a16="http://schemas.microsoft.com/office/drawing/2014/main" id="{2ED629BB-99AF-7BE8-7FFE-B8F62B9473D4}"/>
            </a:ext>
          </a:extLst>
        </xdr:cNvPr>
        <xdr:cNvSpPr/>
      </xdr:nvSpPr>
      <xdr:spPr>
        <a:xfrm rot="16200000">
          <a:off x="12211050" y="747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41</xdr:row>
      <xdr:rowOff>109538</xdr:rowOff>
    </xdr:from>
    <xdr:to>
      <xdr:col>4</xdr:col>
      <xdr:colOff>180975</xdr:colOff>
      <xdr:row>42</xdr:row>
      <xdr:rowOff>80963</xdr:rowOff>
    </xdr:to>
    <xdr:sp macro="_xll.MC_OnNodeClick" textlink="">
      <xdr:nvSpPr>
        <xdr:cNvPr id="153" name="MC_D_follow_moderate">
          <a:extLst>
            <a:ext uri="{FF2B5EF4-FFF2-40B4-BE49-F238E27FC236}">
              <a16:creationId xmlns:a16="http://schemas.microsoft.com/office/drawing/2014/main" id="{D22D7683-0757-4559-9555-5E6F6E167459}"/>
            </a:ext>
          </a:extLst>
        </xdr:cNvPr>
        <xdr:cNvSpPr/>
      </xdr:nvSpPr>
      <xdr:spPr>
        <a:xfrm>
          <a:off x="7010400" y="7862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154" name="MC_T_acq_hold">
          <a:extLst>
            <a:ext uri="{FF2B5EF4-FFF2-40B4-BE49-F238E27FC236}">
              <a16:creationId xmlns:a16="http://schemas.microsoft.com/office/drawing/2014/main" id="{D4BCB6DC-641C-AD84-C325-2774E0E65C69}"/>
            </a:ext>
          </a:extLst>
        </xdr:cNvPr>
        <xdr:cNvSpPr/>
      </xdr:nvSpPr>
      <xdr:spPr>
        <a:xfrm rot="16200000">
          <a:off x="12211050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45</xdr:row>
      <xdr:rowOff>109538</xdr:rowOff>
    </xdr:from>
    <xdr:to>
      <xdr:col>5</xdr:col>
      <xdr:colOff>180975</xdr:colOff>
      <xdr:row>46</xdr:row>
      <xdr:rowOff>80963</xdr:rowOff>
    </xdr:to>
    <xdr:sp macro="_xll.MC_OnNodeClick" textlink="">
      <xdr:nvSpPr>
        <xdr:cNvPr id="155" name="MC_C_exit_hold">
          <a:extLst>
            <a:ext uri="{FF2B5EF4-FFF2-40B4-BE49-F238E27FC236}">
              <a16:creationId xmlns:a16="http://schemas.microsoft.com/office/drawing/2014/main" id="{9B714017-7DEB-7DC4-7EEA-D088655279C7}"/>
            </a:ext>
          </a:extLst>
        </xdr:cNvPr>
        <xdr:cNvSpPr/>
      </xdr:nvSpPr>
      <xdr:spPr>
        <a:xfrm>
          <a:off x="9567863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156" name="MC_T_modest_hold">
          <a:extLst>
            <a:ext uri="{FF2B5EF4-FFF2-40B4-BE49-F238E27FC236}">
              <a16:creationId xmlns:a16="http://schemas.microsoft.com/office/drawing/2014/main" id="{8924FC58-A41E-5F82-534C-D41BBCE77A5E}"/>
            </a:ext>
          </a:extLst>
        </xdr:cNvPr>
        <xdr:cNvSpPr/>
      </xdr:nvSpPr>
      <xdr:spPr>
        <a:xfrm rot="16200000">
          <a:off x="12211050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49</xdr:row>
      <xdr:rowOff>109537</xdr:rowOff>
    </xdr:from>
    <xdr:to>
      <xdr:col>6</xdr:col>
      <xdr:colOff>176213</xdr:colOff>
      <xdr:row>50</xdr:row>
      <xdr:rowOff>80962</xdr:rowOff>
    </xdr:to>
    <xdr:sp macro="_xll.MC_OnNodeClick" textlink="">
      <xdr:nvSpPr>
        <xdr:cNvPr id="157" name="MC_T_diluted">
          <a:extLst>
            <a:ext uri="{FF2B5EF4-FFF2-40B4-BE49-F238E27FC236}">
              <a16:creationId xmlns:a16="http://schemas.microsoft.com/office/drawing/2014/main" id="{95E55339-731F-89E8-7C9F-D31DA08F058E}"/>
            </a:ext>
          </a:extLst>
        </xdr:cNvPr>
        <xdr:cNvSpPr/>
      </xdr:nvSpPr>
      <xdr:spPr>
        <a:xfrm rot="16200000">
          <a:off x="1221105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158" name="MC_T_turnaround">
          <a:extLst>
            <a:ext uri="{FF2B5EF4-FFF2-40B4-BE49-F238E27FC236}">
              <a16:creationId xmlns:a16="http://schemas.microsoft.com/office/drawing/2014/main" id="{788C2414-083E-B4EA-5098-0DBEE6229D52}"/>
            </a:ext>
          </a:extLst>
        </xdr:cNvPr>
        <xdr:cNvSpPr/>
      </xdr:nvSpPr>
      <xdr:spPr>
        <a:xfrm rot="16200000">
          <a:off x="12211050" y="976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53</xdr:row>
      <xdr:rowOff>109538</xdr:rowOff>
    </xdr:from>
    <xdr:to>
      <xdr:col>5</xdr:col>
      <xdr:colOff>180975</xdr:colOff>
      <xdr:row>54</xdr:row>
      <xdr:rowOff>80963</xdr:rowOff>
    </xdr:to>
    <xdr:sp macro="_xll.MC_OnNodeClick" textlink="">
      <xdr:nvSpPr>
        <xdr:cNvPr id="159" name="MC_C_bridge">
          <a:extLst>
            <a:ext uri="{FF2B5EF4-FFF2-40B4-BE49-F238E27FC236}">
              <a16:creationId xmlns:a16="http://schemas.microsoft.com/office/drawing/2014/main" id="{F18C4B3E-5B6A-CD7D-C48D-548A98103EBE}"/>
            </a:ext>
          </a:extLst>
        </xdr:cNvPr>
        <xdr:cNvSpPr/>
      </xdr:nvSpPr>
      <xdr:spPr>
        <a:xfrm>
          <a:off x="9567863" y="10148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160" name="MC_T_acquihire">
          <a:extLst>
            <a:ext uri="{FF2B5EF4-FFF2-40B4-BE49-F238E27FC236}">
              <a16:creationId xmlns:a16="http://schemas.microsoft.com/office/drawing/2014/main" id="{2779CDE4-FE56-B414-332D-B7893BBB7451}"/>
            </a:ext>
          </a:extLst>
        </xdr:cNvPr>
        <xdr:cNvSpPr/>
      </xdr:nvSpPr>
      <xdr:spPr>
        <a:xfrm rot="16200000">
          <a:off x="12211050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161" name="MC_T_shutdown">
          <a:extLst>
            <a:ext uri="{FF2B5EF4-FFF2-40B4-BE49-F238E27FC236}">
              <a16:creationId xmlns:a16="http://schemas.microsoft.com/office/drawing/2014/main" id="{560925B1-603C-3A69-B160-18AB352A733E}"/>
            </a:ext>
          </a:extLst>
        </xdr:cNvPr>
        <xdr:cNvSpPr/>
      </xdr:nvSpPr>
      <xdr:spPr>
        <a:xfrm rot="16200000">
          <a:off x="12211050" y="1090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59</xdr:row>
      <xdr:rowOff>109538</xdr:rowOff>
    </xdr:from>
    <xdr:to>
      <xdr:col>4</xdr:col>
      <xdr:colOff>180975</xdr:colOff>
      <xdr:row>60</xdr:row>
      <xdr:rowOff>80963</xdr:rowOff>
    </xdr:to>
    <xdr:sp macro="_xll.MC_OnNodeClick" textlink="">
      <xdr:nvSpPr>
        <xdr:cNvPr id="162" name="MC_D_follow_weak">
          <a:extLst>
            <a:ext uri="{FF2B5EF4-FFF2-40B4-BE49-F238E27FC236}">
              <a16:creationId xmlns:a16="http://schemas.microsoft.com/office/drawing/2014/main" id="{92771805-C6B9-6C41-2740-ED4665FC7D10}"/>
            </a:ext>
          </a:extLst>
        </xdr:cNvPr>
        <xdr:cNvSpPr/>
      </xdr:nvSpPr>
      <xdr:spPr>
        <a:xfrm>
          <a:off x="7010400" y="1129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163" name="MC_T_writeoff_weak">
          <a:extLst>
            <a:ext uri="{FF2B5EF4-FFF2-40B4-BE49-F238E27FC236}">
              <a16:creationId xmlns:a16="http://schemas.microsoft.com/office/drawing/2014/main" id="{69013AE7-96BD-01BD-D1AC-068D347FECEF}"/>
            </a:ext>
          </a:extLst>
        </xdr:cNvPr>
        <xdr:cNvSpPr/>
      </xdr:nvSpPr>
      <xdr:spPr>
        <a:xfrm rot="16200000">
          <a:off x="9567863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63</xdr:row>
      <xdr:rowOff>109537</xdr:rowOff>
    </xdr:from>
    <xdr:to>
      <xdr:col>4</xdr:col>
      <xdr:colOff>176213</xdr:colOff>
      <xdr:row>64</xdr:row>
      <xdr:rowOff>80962</xdr:rowOff>
    </xdr:to>
    <xdr:sp macro="_xll.MC_OnNodeClick" textlink="">
      <xdr:nvSpPr>
        <xdr:cNvPr id="164" name="MC_T_writeoff">
          <a:extLst>
            <a:ext uri="{FF2B5EF4-FFF2-40B4-BE49-F238E27FC236}">
              <a16:creationId xmlns:a16="http://schemas.microsoft.com/office/drawing/2014/main" id="{E6CC8891-D34E-A21D-1503-5858490F2423}"/>
            </a:ext>
          </a:extLst>
        </xdr:cNvPr>
        <xdr:cNvSpPr/>
      </xdr:nvSpPr>
      <xdr:spPr>
        <a:xfrm rot="16200000">
          <a:off x="7010400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65</xdr:row>
      <xdr:rowOff>109538</xdr:rowOff>
    </xdr:from>
    <xdr:to>
      <xdr:col>2</xdr:col>
      <xdr:colOff>180975</xdr:colOff>
      <xdr:row>66</xdr:row>
      <xdr:rowOff>80963</xdr:rowOff>
    </xdr:to>
    <xdr:sp macro="_xll.MC_OnNodeClick" textlink="">
      <xdr:nvSpPr>
        <xdr:cNvPr id="165" name="MC_D_root">
          <a:extLst>
            <a:ext uri="{FF2B5EF4-FFF2-40B4-BE49-F238E27FC236}">
              <a16:creationId xmlns:a16="http://schemas.microsoft.com/office/drawing/2014/main" id="{F8400A47-B3A2-B114-EB09-C3521C9B9D49}"/>
            </a:ext>
          </a:extLst>
        </xdr:cNvPr>
        <xdr:cNvSpPr/>
      </xdr:nvSpPr>
      <xdr:spPr>
        <a:xfrm>
          <a:off x="2667000" y="1243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67</xdr:row>
      <xdr:rowOff>109537</xdr:rowOff>
    </xdr:from>
    <xdr:to>
      <xdr:col>3</xdr:col>
      <xdr:colOff>176213</xdr:colOff>
      <xdr:row>68</xdr:row>
      <xdr:rowOff>80962</xdr:rowOff>
    </xdr:to>
    <xdr:sp macro="_xll.MC_OnNodeClick" textlink="">
      <xdr:nvSpPr>
        <xdr:cNvPr id="166" name="MC_T_pass">
          <a:extLst>
            <a:ext uri="{FF2B5EF4-FFF2-40B4-BE49-F238E27FC236}">
              <a16:creationId xmlns:a16="http://schemas.microsoft.com/office/drawing/2014/main" id="{01863142-39E9-F2DF-A720-86F0C69DB5BE}"/>
            </a:ext>
          </a:extLst>
        </xdr:cNvPr>
        <xdr:cNvSpPr/>
      </xdr:nvSpPr>
      <xdr:spPr>
        <a:xfrm rot="16200000">
          <a:off x="4624388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2CEC-06F0-4899-B6DB-B9D2993BB17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7716-1790-4459-8D04-B9CE53981C3A}">
  <dimension ref="A1:BD1"/>
  <sheetViews>
    <sheetView workbookViewId="0"/>
  </sheetViews>
  <sheetFormatPr defaultRowHeight="14.25" x14ac:dyDescent="0.45"/>
  <sheetData>
    <row r="1" spans="1:56" x14ac:dyDescent="0.45">
      <c r="A1">
        <f>MC_Tree_1!MC_BP_C_bridge_T_turnaround</f>
        <v>0.25</v>
      </c>
      <c r="B1">
        <f>MC_Tree_1!MC_BV_C_bridge_T_turnaround</f>
        <v>6000000</v>
      </c>
      <c r="C1">
        <f>MC_Tree_1!MC_BP_C_bridge_T_acquihire</f>
        <v>0.35</v>
      </c>
      <c r="D1">
        <f>MC_Tree_1!MC_BV_C_bridge_T_acquihire</f>
        <v>1500000</v>
      </c>
      <c r="E1">
        <f>MC_Tree_1!MC_BP_C_bridge_T_shutdown</f>
        <v>0.4</v>
      </c>
      <c r="F1">
        <f>MC_Tree_1!MC_BV_C_bridge_T_shutdown</f>
        <v>100000</v>
      </c>
      <c r="G1">
        <f>MC_Tree_1!MC_BP_C_exit_hold_T_acq_hold</f>
        <v>0.3</v>
      </c>
      <c r="H1">
        <f>MC_Tree_1!MC_BV_C_exit_hold_T_acq_hold</f>
        <v>5000000</v>
      </c>
      <c r="I1">
        <f>MC_Tree_1!MC_BP_C_exit_hold_T_modest_hold</f>
        <v>0.4</v>
      </c>
      <c r="J1">
        <f>MC_Tree_1!MC_BV_C_exit_hold_T_modest_hold</f>
        <v>2500000</v>
      </c>
      <c r="K1">
        <f>MC_Tree_1!MC_BP_C_exit_hold_T_diluted</f>
        <v>0.3</v>
      </c>
      <c r="L1">
        <f>MC_Tree_1!MC_BV_C_exit_hold_T_diluted</f>
        <v>500000</v>
      </c>
      <c r="M1">
        <f>MC_Tree_1!MC_BP_C_exit_mod_T_strong_exit_mod</f>
        <v>0.2</v>
      </c>
      <c r="N1">
        <f>MC_Tree_1!MC_BV_C_exit_mod_T_strong_exit_mod</f>
        <v>20000000</v>
      </c>
      <c r="O1">
        <f>MC_Tree_1!MC_BP_C_exit_mod_T_mod_exit_mod</f>
        <v>0.5</v>
      </c>
      <c r="P1">
        <f>MC_Tree_1!MC_BV_C_exit_mod_T_mod_exit_mod</f>
        <v>8000000</v>
      </c>
      <c r="Q1">
        <f>MC_Tree_1!MC_BP_C_exit_mod_T_weak_exit_mod</f>
        <v>0.3</v>
      </c>
      <c r="R1">
        <f>MC_Tree_1!MC_BV_C_exit_mod_T_weak_exit_mod</f>
        <v>2000000</v>
      </c>
      <c r="S1">
        <f>MC_Tree_1!MC_BP_C_exit_strong_T_ipo_strong</f>
        <v>0.35</v>
      </c>
      <c r="T1">
        <f>MC_Tree_1!MC_BV_C_exit_strong_T_ipo_strong</f>
        <v>35000000</v>
      </c>
      <c r="U1">
        <f>MC_Tree_1!MC_BP_C_exit_strong_T_acq_strong</f>
        <v>0.45</v>
      </c>
      <c r="V1">
        <f>MC_Tree_1!MC_BV_C_exit_strong_T_acq_strong</f>
        <v>15000000</v>
      </c>
      <c r="W1">
        <f>MC_Tree_1!MC_BP_C_exit_strong_T_down_strong</f>
        <v>0.2</v>
      </c>
      <c r="X1">
        <f>MC_Tree_1!MC_BV_C_exit_strong_T_down_strong</f>
        <v>3000000</v>
      </c>
      <c r="Y1">
        <f>MC_Tree_1!MC_BP_C_progress_D_follow_strong</f>
        <v>0.25</v>
      </c>
      <c r="Z1">
        <f>MC_Tree_1!MC_BV_C_progress_D_follow_strong</f>
        <v>0</v>
      </c>
      <c r="AA1">
        <f>MC_Tree_1!MC_BP_C_progress_D_follow_moderate</f>
        <v>0.4</v>
      </c>
      <c r="AB1">
        <f>MC_Tree_1!MC_BV_C_progress_D_follow_moderate</f>
        <v>0</v>
      </c>
      <c r="AC1">
        <f>MC_Tree_1!MC_BP_C_progress_D_follow_weak</f>
        <v>0.25</v>
      </c>
      <c r="AD1">
        <f>MC_Tree_1!MC_BV_C_progress_D_follow_weak</f>
        <v>0</v>
      </c>
      <c r="AE1">
        <f>MC_Tree_1!MC_BP_C_progress_T_writeoff</f>
        <v>0.1</v>
      </c>
      <c r="AF1">
        <f>MC_Tree_1!MC_BV_C_progress_T_writeoff</f>
        <v>0</v>
      </c>
      <c r="AG1">
        <f>MC_Tree_1!MC_BV_D_follow_moderate_C_exit_mod</f>
        <v>-3000000</v>
      </c>
      <c r="AH1">
        <f>MC_Tree_1!MC_BV_D_follow_moderate_C_exit_hold</f>
        <v>0</v>
      </c>
      <c r="AI1">
        <f>MC_Tree_1!MC_BV_D_follow_strong_C_exit_strong</f>
        <v>-5000000</v>
      </c>
      <c r="AJ1">
        <f>MC_Tree_1!MC_BV_D_follow_strong_T_sell_strong</f>
        <v>6000000</v>
      </c>
      <c r="AK1">
        <f>MC_Tree_1!MC_BV_D_follow_weak_C_bridge</f>
        <v>-1000000</v>
      </c>
      <c r="AL1">
        <f>MC_Tree_1!MC_BV_D_follow_weak_T_writeoff_weak</f>
        <v>200000</v>
      </c>
      <c r="AM1">
        <f>MC_Tree_1!MC_BV_D_root_C_progress</f>
        <v>-2000000</v>
      </c>
      <c r="AN1">
        <f>MC_Tree_1!MC_BV_D_root_T_pass</f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  <c r="AX1">
        <v>0</v>
      </c>
      <c r="AY1">
        <v>0</v>
      </c>
      <c r="AZ1">
        <v>0</v>
      </c>
      <c r="BA1">
        <v>0</v>
      </c>
      <c r="BB1">
        <v>0</v>
      </c>
      <c r="BC1">
        <v>0</v>
      </c>
      <c r="BD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4188B-B927-4907-9A5F-D579BFB7D456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5" t="s">
        <v>29</v>
      </c>
    </row>
    <row r="3" spans="2:2" x14ac:dyDescent="0.45">
      <c r="B3" s="11" t="s">
        <v>30</v>
      </c>
    </row>
    <row r="5" spans="2:2" ht="15.75" x14ac:dyDescent="0.5">
      <c r="B5" s="16" t="s">
        <v>31</v>
      </c>
    </row>
    <row r="7" spans="2:2" x14ac:dyDescent="0.45">
      <c r="B7" t="s">
        <v>32</v>
      </c>
    </row>
    <row r="8" spans="2:2" x14ac:dyDescent="0.45">
      <c r="B8" t="s">
        <v>33</v>
      </c>
    </row>
    <row r="9" spans="2:2" x14ac:dyDescent="0.45">
      <c r="B9" t="s">
        <v>34</v>
      </c>
    </row>
    <row r="10" spans="2:2" x14ac:dyDescent="0.45">
      <c r="B10" t="s">
        <v>35</v>
      </c>
    </row>
    <row r="12" spans="2:2" x14ac:dyDescent="0.45">
      <c r="B12" t="s">
        <v>36</v>
      </c>
    </row>
    <row r="13" spans="2:2" x14ac:dyDescent="0.45">
      <c r="B13" t="s">
        <v>37</v>
      </c>
    </row>
    <row r="14" spans="2:2" x14ac:dyDescent="0.45">
      <c r="B14" t="s">
        <v>38</v>
      </c>
    </row>
    <row r="16" spans="2:2" x14ac:dyDescent="0.45">
      <c r="B16" s="8" t="s">
        <v>39</v>
      </c>
    </row>
    <row r="17" spans="2:2" x14ac:dyDescent="0.45">
      <c r="B17" t="s">
        <v>40</v>
      </c>
    </row>
    <row r="18" spans="2:2" x14ac:dyDescent="0.45">
      <c r="B18" t="s">
        <v>41</v>
      </c>
    </row>
    <row r="19" spans="2:2" x14ac:dyDescent="0.45">
      <c r="B19" t="s">
        <v>42</v>
      </c>
    </row>
    <row r="21" spans="2:2" x14ac:dyDescent="0.45">
      <c r="B21" s="8" t="s">
        <v>43</v>
      </c>
    </row>
    <row r="22" spans="2:2" x14ac:dyDescent="0.45">
      <c r="B22" s="10" t="s">
        <v>44</v>
      </c>
    </row>
    <row r="23" spans="2:2" x14ac:dyDescent="0.45">
      <c r="B23" s="10" t="s">
        <v>45</v>
      </c>
    </row>
    <row r="24" spans="2:2" x14ac:dyDescent="0.45">
      <c r="B24" s="10" t="s">
        <v>46</v>
      </c>
    </row>
    <row r="25" spans="2:2" x14ac:dyDescent="0.45">
      <c r="B25" s="10" t="s">
        <v>47</v>
      </c>
    </row>
    <row r="27" spans="2:2" x14ac:dyDescent="0.45">
      <c r="B27" s="8" t="s">
        <v>48</v>
      </c>
    </row>
    <row r="28" spans="2:2" x14ac:dyDescent="0.45">
      <c r="B28" t="s">
        <v>49</v>
      </c>
    </row>
    <row r="29" spans="2:2" x14ac:dyDescent="0.45">
      <c r="B29" t="s">
        <v>50</v>
      </c>
    </row>
    <row r="31" spans="2:2" ht="15.75" x14ac:dyDescent="0.5">
      <c r="B31" s="16" t="s">
        <v>51</v>
      </c>
    </row>
    <row r="33" spans="2:4" x14ac:dyDescent="0.45">
      <c r="B33" t="s">
        <v>52</v>
      </c>
    </row>
    <row r="34" spans="2:4" x14ac:dyDescent="0.45">
      <c r="B34" t="s">
        <v>53</v>
      </c>
    </row>
    <row r="35" spans="2:4" x14ac:dyDescent="0.45">
      <c r="B35" t="s">
        <v>54</v>
      </c>
    </row>
    <row r="38" spans="2:4" ht="15.75" x14ac:dyDescent="0.5">
      <c r="B38" s="16" t="s">
        <v>55</v>
      </c>
    </row>
    <row r="40" spans="2:4" x14ac:dyDescent="0.45">
      <c r="B40" s="12" t="s">
        <v>12</v>
      </c>
      <c r="C40" s="12" t="s">
        <v>13</v>
      </c>
      <c r="D40" s="12" t="s">
        <v>15</v>
      </c>
    </row>
    <row r="41" spans="2:4" x14ac:dyDescent="0.45">
      <c r="B41" s="13" t="s">
        <v>9</v>
      </c>
      <c r="C41" s="17">
        <v>2000000</v>
      </c>
      <c r="D41" s="13" t="s">
        <v>56</v>
      </c>
    </row>
    <row r="42" spans="2:4" x14ac:dyDescent="0.45">
      <c r="B42" s="13" t="s">
        <v>57</v>
      </c>
      <c r="C42" s="17">
        <v>5000000</v>
      </c>
      <c r="D42" s="13" t="s">
        <v>58</v>
      </c>
    </row>
    <row r="43" spans="2:4" x14ac:dyDescent="0.45">
      <c r="B43" s="13" t="s">
        <v>59</v>
      </c>
      <c r="C43" s="17">
        <v>3000000</v>
      </c>
      <c r="D43" s="13" t="s">
        <v>60</v>
      </c>
    </row>
    <row r="44" spans="2:4" x14ac:dyDescent="0.45">
      <c r="B44" s="13" t="s">
        <v>61</v>
      </c>
      <c r="C44" s="17">
        <v>1000000</v>
      </c>
      <c r="D44" s="13" t="s">
        <v>62</v>
      </c>
    </row>
    <row r="45" spans="2:4" x14ac:dyDescent="0.45">
      <c r="B45" s="13" t="s">
        <v>63</v>
      </c>
      <c r="C45" s="18">
        <v>0.25</v>
      </c>
      <c r="D45" s="13" t="s">
        <v>64</v>
      </c>
    </row>
    <row r="46" spans="2:4" x14ac:dyDescent="0.45">
      <c r="B46" s="13" t="s">
        <v>65</v>
      </c>
      <c r="C46" s="18">
        <v>0.4</v>
      </c>
      <c r="D46" s="13" t="s">
        <v>66</v>
      </c>
    </row>
    <row r="47" spans="2:4" x14ac:dyDescent="0.45">
      <c r="B47" s="13" t="s">
        <v>67</v>
      </c>
      <c r="C47" s="18">
        <v>0.25</v>
      </c>
      <c r="D47" s="13" t="s">
        <v>68</v>
      </c>
    </row>
    <row r="48" spans="2:4" x14ac:dyDescent="0.45">
      <c r="B48" s="13" t="s">
        <v>69</v>
      </c>
      <c r="C48" s="18">
        <v>0.1</v>
      </c>
      <c r="D48" s="13" t="s">
        <v>70</v>
      </c>
    </row>
    <row r="49" spans="2:4" x14ac:dyDescent="0.45">
      <c r="B49" s="13" t="s">
        <v>71</v>
      </c>
      <c r="C49" s="17">
        <v>35000000</v>
      </c>
      <c r="D49" s="13" t="s">
        <v>72</v>
      </c>
    </row>
    <row r="50" spans="2:4" x14ac:dyDescent="0.45">
      <c r="B50" s="13" t="s">
        <v>73</v>
      </c>
      <c r="C50" s="13" t="s">
        <v>74</v>
      </c>
      <c r="D50" s="13" t="s">
        <v>75</v>
      </c>
    </row>
    <row r="53" spans="2:4" ht="15.75" x14ac:dyDescent="0.5">
      <c r="B53" s="16" t="s">
        <v>76</v>
      </c>
    </row>
    <row r="55" spans="2:4" x14ac:dyDescent="0.45">
      <c r="B55" t="s">
        <v>77</v>
      </c>
    </row>
    <row r="56" spans="2:4" x14ac:dyDescent="0.45">
      <c r="B56" t="s">
        <v>78</v>
      </c>
    </row>
    <row r="57" spans="2:4" x14ac:dyDescent="0.45">
      <c r="B57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65B2-0BB8-435A-B06D-B664E4E8846D}">
  <dimension ref="B2:G72"/>
  <sheetViews>
    <sheetView showGridLines="0" workbookViewId="0"/>
  </sheetViews>
  <sheetFormatPr defaultRowHeight="14.25" x14ac:dyDescent="0.45"/>
  <cols>
    <col min="1" max="1" width="8.59765625" customWidth="1"/>
    <col min="2" max="2" width="28.59765625" customWidth="1"/>
    <col min="3" max="3" width="27.3984375" customWidth="1"/>
    <col min="4" max="4" width="33.3984375" customWidth="1"/>
    <col min="5" max="5" width="35.796875" customWidth="1"/>
    <col min="6" max="6" width="37" customWidth="1"/>
    <col min="7" max="7" width="34.59765625" customWidth="1"/>
  </cols>
  <sheetData>
    <row r="2" spans="2:5" ht="15" customHeight="1" x14ac:dyDescent="0.55000000000000004">
      <c r="B2" s="9" t="s">
        <v>10</v>
      </c>
    </row>
    <row r="3" spans="2:5" ht="15" customHeight="1" x14ac:dyDescent="0.45">
      <c r="B3" s="11" t="s">
        <v>11</v>
      </c>
    </row>
    <row r="4" spans="2:5" ht="15" customHeight="1" x14ac:dyDescent="0.45"/>
    <row r="5" spans="2:5" ht="15" customHeight="1" x14ac:dyDescent="0.45">
      <c r="B5" s="12" t="s">
        <v>12</v>
      </c>
      <c r="C5" s="12" t="s">
        <v>13</v>
      </c>
      <c r="D5" s="12" t="s">
        <v>14</v>
      </c>
      <c r="E5" s="12" t="s">
        <v>15</v>
      </c>
    </row>
    <row r="6" spans="2:5" ht="15" customHeight="1" x14ac:dyDescent="0.45">
      <c r="B6" s="13" t="s">
        <v>16</v>
      </c>
      <c r="C6" s="14">
        <v>2000000</v>
      </c>
      <c r="D6" s="13" t="s">
        <v>17</v>
      </c>
      <c r="E6" s="13" t="s">
        <v>18</v>
      </c>
    </row>
    <row r="7" spans="2:5" ht="15" customHeight="1" x14ac:dyDescent="0.45">
      <c r="B7" s="13" t="s">
        <v>19</v>
      </c>
      <c r="C7" s="14">
        <v>5000000</v>
      </c>
      <c r="D7" s="13" t="s">
        <v>17</v>
      </c>
      <c r="E7" s="13" t="s">
        <v>20</v>
      </c>
    </row>
    <row r="8" spans="2:5" ht="15" customHeight="1" x14ac:dyDescent="0.45">
      <c r="B8" s="13" t="s">
        <v>21</v>
      </c>
      <c r="C8" s="14">
        <v>6000000</v>
      </c>
      <c r="D8" s="13" t="s">
        <v>17</v>
      </c>
      <c r="E8" s="13" t="s">
        <v>22</v>
      </c>
    </row>
    <row r="9" spans="2:5" ht="15" customHeight="1" x14ac:dyDescent="0.45">
      <c r="B9" s="13" t="s">
        <v>23</v>
      </c>
      <c r="C9" s="14">
        <v>3000000</v>
      </c>
      <c r="D9" s="13" t="s">
        <v>17</v>
      </c>
      <c r="E9" s="13" t="s">
        <v>24</v>
      </c>
    </row>
    <row r="10" spans="2:5" ht="15" customHeight="1" x14ac:dyDescent="0.45">
      <c r="B10" s="13" t="s">
        <v>25</v>
      </c>
      <c r="C10" s="14">
        <v>1000000</v>
      </c>
      <c r="D10" s="13" t="s">
        <v>17</v>
      </c>
      <c r="E10" s="13" t="s">
        <v>26</v>
      </c>
    </row>
    <row r="11" spans="2:5" ht="15" customHeight="1" x14ac:dyDescent="0.45">
      <c r="B11" s="13" t="s">
        <v>27</v>
      </c>
      <c r="C11" s="14">
        <v>200000</v>
      </c>
      <c r="D11" s="13" t="s">
        <v>17</v>
      </c>
      <c r="E11" s="13" t="s">
        <v>28</v>
      </c>
    </row>
    <row r="12" spans="2:5" ht="15" customHeight="1" x14ac:dyDescent="0.45"/>
    <row r="13" spans="2:5" ht="15" customHeight="1" x14ac:dyDescent="0.45"/>
    <row r="14" spans="2:5" ht="15" customHeight="1" x14ac:dyDescent="0.45"/>
    <row r="20" spans="3:7" ht="15" customHeight="1" x14ac:dyDescent="0.45">
      <c r="F20" s="5">
        <v>0.35</v>
      </c>
      <c r="G20" s="1">
        <f>_xll.MC_NodeProbability(_MC_Calc_1,"T_ipo_strong")</f>
        <v>8.7499999999999994E-2</v>
      </c>
    </row>
    <row r="21" spans="3:7" ht="15" customHeight="1" x14ac:dyDescent="0.45">
      <c r="F21" s="7">
        <v>35000000</v>
      </c>
      <c r="G21" s="6">
        <f>_xll.MC_NodeValue(_MC_Calc_1,"T_ipo_strong")</f>
        <v>28000000</v>
      </c>
    </row>
    <row r="22" spans="3:7" ht="15" customHeight="1" x14ac:dyDescent="0.45">
      <c r="E22" s="4" t="str">
        <f>_xll.MC_NodeDecision(_MC_Calc_1,"C_exit_strong")</f>
        <v>optimal</v>
      </c>
      <c r="F22" s="2" t="s">
        <v>1</v>
      </c>
    </row>
    <row r="23" spans="3:7" ht="15" customHeight="1" x14ac:dyDescent="0.45">
      <c r="E23" s="7">
        <f>-LeadSeriesB5mCost</f>
        <v>-5000000</v>
      </c>
      <c r="F23" s="6">
        <f>_xll.MC_NodeValue(_MC_Calc_1,"C_exit_strong")</f>
        <v>12600000</v>
      </c>
    </row>
    <row r="24" spans="3:7" ht="15" customHeight="1" x14ac:dyDescent="0.45">
      <c r="F24" s="5">
        <v>0.45</v>
      </c>
      <c r="G24" s="1">
        <f>_xll.MC_NodeProbability(_MC_Calc_1,"T_acq_strong")</f>
        <v>0.1125</v>
      </c>
    </row>
    <row r="25" spans="3:7" ht="15" customHeight="1" x14ac:dyDescent="0.45">
      <c r="F25" s="7">
        <v>15000000</v>
      </c>
      <c r="G25" s="6">
        <f>_xll.MC_NodeValue(_MC_Calc_1,"T_acq_strong")</f>
        <v>8000000</v>
      </c>
    </row>
    <row r="26" spans="3:7" ht="15" customHeight="1" x14ac:dyDescent="0.45">
      <c r="F26" s="5">
        <v>0.2</v>
      </c>
      <c r="G26" s="1">
        <f>_xll.MC_NodeProbability(_MC_Calc_1,"T_down_strong")</f>
        <v>0.05</v>
      </c>
    </row>
    <row r="27" spans="3:7" ht="15" customHeight="1" x14ac:dyDescent="0.45">
      <c r="F27" s="7">
        <v>3000000</v>
      </c>
      <c r="G27" s="6">
        <f>_xll.MC_NodeValue(_MC_Calc_1,"T_down_strong")</f>
        <v>-4000000</v>
      </c>
    </row>
    <row r="28" spans="3:7" ht="15" customHeight="1" x14ac:dyDescent="0.45">
      <c r="D28" s="5">
        <v>0.25</v>
      </c>
      <c r="E28" s="3" t="s">
        <v>2</v>
      </c>
    </row>
    <row r="29" spans="3:7" ht="15" customHeight="1" x14ac:dyDescent="0.45">
      <c r="D29" s="7">
        <v>0</v>
      </c>
      <c r="E29" s="6">
        <f>_xll.MC_NodeValue(_MC_Calc_1,"D_follow_strong")</f>
        <v>12600000</v>
      </c>
    </row>
    <row r="30" spans="3:7" ht="15" customHeight="1" x14ac:dyDescent="0.45">
      <c r="E30" s="4" t="str">
        <f>_xll.MC_NodeDecision(_MC_Calc_1,"T_sell_strong")</f>
        <v/>
      </c>
      <c r="F30" s="1">
        <f>_xll.MC_NodeProbability(_MC_Calc_1,"T_sell_strong")</f>
        <v>0.25</v>
      </c>
    </row>
    <row r="31" spans="3:7" ht="15" customHeight="1" x14ac:dyDescent="0.45">
      <c r="E31" s="7">
        <f>SellStakeNowValue</f>
        <v>6000000</v>
      </c>
      <c r="F31" s="6">
        <f>_xll.MC_NodeValue(_MC_Calc_1,"T_sell_strong")</f>
        <v>4000000</v>
      </c>
    </row>
    <row r="32" spans="3:7" ht="15" customHeight="1" x14ac:dyDescent="0.45">
      <c r="C32" s="4" t="str">
        <f>_xll.MC_NodeDecision(_MC_Calc_1,"C_progress")</f>
        <v>optimal</v>
      </c>
      <c r="D32" s="2" t="s">
        <v>3</v>
      </c>
    </row>
    <row r="33" spans="3:7" ht="15" customHeight="1" x14ac:dyDescent="0.45">
      <c r="C33" s="7">
        <f>-Invest2mCost</f>
        <v>-2000000</v>
      </c>
      <c r="D33" s="6">
        <f>_xll.MC_NodeValue(_MC_Calc_1,"C_progress")</f>
        <v>4156250</v>
      </c>
    </row>
    <row r="34" spans="3:7" ht="15" customHeight="1" x14ac:dyDescent="0.45">
      <c r="F34" s="5">
        <v>0.2</v>
      </c>
      <c r="G34" s="1">
        <f>_xll.MC_NodeProbability(_MC_Calc_1,"T_strong_exit_mod")</f>
        <v>8.0000000000000016E-2</v>
      </c>
    </row>
    <row r="35" spans="3:7" ht="15" customHeight="1" x14ac:dyDescent="0.45">
      <c r="F35" s="7">
        <v>20000000</v>
      </c>
      <c r="G35" s="6">
        <f>_xll.MC_NodeValue(_MC_Calc_1,"T_strong_exit_mod")</f>
        <v>15000000</v>
      </c>
    </row>
    <row r="36" spans="3:7" ht="15" customHeight="1" x14ac:dyDescent="0.45">
      <c r="E36" s="4" t="str">
        <f>_xll.MC_NodeDecision(_MC_Calc_1,"C_exit_mod")</f>
        <v>optimal</v>
      </c>
      <c r="F36" s="2" t="s">
        <v>4</v>
      </c>
    </row>
    <row r="37" spans="3:7" ht="15" customHeight="1" x14ac:dyDescent="0.45">
      <c r="E37" s="7">
        <f>-ParticipateSeriesB3mCost</f>
        <v>-3000000</v>
      </c>
      <c r="F37" s="6">
        <f>_xll.MC_NodeValue(_MC_Calc_1,"C_exit_mod")</f>
        <v>3600000</v>
      </c>
    </row>
    <row r="38" spans="3:7" ht="15" customHeight="1" x14ac:dyDescent="0.45">
      <c r="F38" s="5">
        <v>0.5</v>
      </c>
      <c r="G38" s="1">
        <f>_xll.MC_NodeProbability(_MC_Calc_1,"T_mod_exit_mod")</f>
        <v>0.2</v>
      </c>
    </row>
    <row r="39" spans="3:7" ht="15" customHeight="1" x14ac:dyDescent="0.45">
      <c r="F39" s="7">
        <v>8000000</v>
      </c>
      <c r="G39" s="6">
        <f>_xll.MC_NodeValue(_MC_Calc_1,"T_mod_exit_mod")</f>
        <v>3000000</v>
      </c>
    </row>
    <row r="40" spans="3:7" ht="15" customHeight="1" x14ac:dyDescent="0.45">
      <c r="F40" s="5">
        <v>0.3</v>
      </c>
      <c r="G40" s="1">
        <f>_xll.MC_NodeProbability(_MC_Calc_1,"T_weak_exit_mod")</f>
        <v>0.12</v>
      </c>
    </row>
    <row r="41" spans="3:7" ht="15" customHeight="1" x14ac:dyDescent="0.45">
      <c r="F41" s="7">
        <v>2000000</v>
      </c>
      <c r="G41" s="6">
        <f>_xll.MC_NodeValue(_MC_Calc_1,"T_weak_exit_mod")</f>
        <v>-3000000</v>
      </c>
    </row>
    <row r="42" spans="3:7" ht="15" customHeight="1" x14ac:dyDescent="0.45">
      <c r="D42" s="5">
        <v>0.4</v>
      </c>
      <c r="E42" s="3" t="s">
        <v>5</v>
      </c>
    </row>
    <row r="43" spans="3:7" ht="15" customHeight="1" x14ac:dyDescent="0.45">
      <c r="D43" s="7">
        <v>0</v>
      </c>
      <c r="E43" s="6">
        <f>_xll.MC_NodeValue(_MC_Calc_1,"D_follow_moderate")</f>
        <v>3600000</v>
      </c>
    </row>
    <row r="44" spans="3:7" ht="15" customHeight="1" x14ac:dyDescent="0.45">
      <c r="F44" s="5">
        <v>0.3</v>
      </c>
      <c r="G44" s="1">
        <f>_xll.MC_NodeProbability(_MC_Calc_1,"T_acq_hold")</f>
        <v>0.12</v>
      </c>
    </row>
    <row r="45" spans="3:7" ht="15" customHeight="1" x14ac:dyDescent="0.45">
      <c r="F45" s="7">
        <v>5000000</v>
      </c>
      <c r="G45" s="6">
        <f>_xll.MC_NodeValue(_MC_Calc_1,"T_acq_hold")</f>
        <v>3000000</v>
      </c>
    </row>
    <row r="46" spans="3:7" ht="15" customHeight="1" x14ac:dyDescent="0.45">
      <c r="E46" s="4" t="str">
        <f>_xll.MC_NodeDecision(_MC_Calc_1,"C_exit_hold")</f>
        <v/>
      </c>
      <c r="F46" s="2" t="s">
        <v>6</v>
      </c>
    </row>
    <row r="47" spans="3:7" ht="15" customHeight="1" x14ac:dyDescent="0.45">
      <c r="E47" s="7">
        <v>0</v>
      </c>
      <c r="F47" s="6">
        <f>_xll.MC_NodeValue(_MC_Calc_1,"C_exit_hold")</f>
        <v>650000</v>
      </c>
    </row>
    <row r="48" spans="3:7" ht="15" customHeight="1" x14ac:dyDescent="0.45">
      <c r="F48" s="5">
        <v>0.4</v>
      </c>
      <c r="G48" s="1">
        <f>_xll.MC_NodeProbability(_MC_Calc_1,"T_modest_hold")</f>
        <v>0.16000000000000003</v>
      </c>
    </row>
    <row r="49" spans="4:7" ht="15" customHeight="1" x14ac:dyDescent="0.45">
      <c r="F49" s="7">
        <v>2500000</v>
      </c>
      <c r="G49" s="6">
        <f>_xll.MC_NodeValue(_MC_Calc_1,"T_modest_hold")</f>
        <v>500000</v>
      </c>
    </row>
    <row r="50" spans="4:7" ht="15" customHeight="1" x14ac:dyDescent="0.45">
      <c r="F50" s="5">
        <v>0.3</v>
      </c>
      <c r="G50" s="1">
        <f>_xll.MC_NodeProbability(_MC_Calc_1,"T_diluted")</f>
        <v>0.12</v>
      </c>
    </row>
    <row r="51" spans="4:7" ht="15" customHeight="1" x14ac:dyDescent="0.45">
      <c r="F51" s="7">
        <v>500000</v>
      </c>
      <c r="G51" s="6">
        <f>_xll.MC_NodeValue(_MC_Calc_1,"T_diluted")</f>
        <v>-1500000</v>
      </c>
    </row>
    <row r="52" spans="4:7" ht="15" customHeight="1" x14ac:dyDescent="0.45">
      <c r="F52" s="5">
        <v>0.25</v>
      </c>
      <c r="G52" s="1">
        <f>_xll.MC_NodeProbability(_MC_Calc_1,"T_turnaround")</f>
        <v>6.25E-2</v>
      </c>
    </row>
    <row r="53" spans="4:7" ht="15" customHeight="1" x14ac:dyDescent="0.45">
      <c r="F53" s="7">
        <v>6000000</v>
      </c>
      <c r="G53" s="6">
        <f>_xll.MC_NodeValue(_MC_Calc_1,"T_turnaround")</f>
        <v>3000000</v>
      </c>
    </row>
    <row r="54" spans="4:7" ht="15" customHeight="1" x14ac:dyDescent="0.45">
      <c r="E54" s="4" t="str">
        <f>_xll.MC_NodeDecision(_MC_Calc_1,"C_bridge")</f>
        <v>optimal</v>
      </c>
      <c r="F54" s="2" t="s">
        <v>7</v>
      </c>
    </row>
    <row r="55" spans="4:7" ht="15" customHeight="1" x14ac:dyDescent="0.45">
      <c r="E55" s="7">
        <f>-BridgeLoan1mCost</f>
        <v>-1000000</v>
      </c>
      <c r="F55" s="6">
        <f>_xll.MC_NodeValue(_MC_Calc_1,"C_bridge")</f>
        <v>-935000</v>
      </c>
    </row>
    <row r="56" spans="4:7" ht="15" customHeight="1" x14ac:dyDescent="0.45">
      <c r="F56" s="5">
        <v>0.35</v>
      </c>
      <c r="G56" s="1">
        <f>_xll.MC_NodeProbability(_MC_Calc_1,"T_acquihire")</f>
        <v>8.7499999999999994E-2</v>
      </c>
    </row>
    <row r="57" spans="4:7" ht="15" customHeight="1" x14ac:dyDescent="0.45">
      <c r="F57" s="7">
        <v>1500000</v>
      </c>
      <c r="G57" s="6">
        <f>_xll.MC_NodeValue(_MC_Calc_1,"T_acquihire")</f>
        <v>-1500000</v>
      </c>
    </row>
    <row r="58" spans="4:7" ht="15" customHeight="1" x14ac:dyDescent="0.45">
      <c r="F58" s="5">
        <v>0.4</v>
      </c>
      <c r="G58" s="1">
        <f>_xll.MC_NodeProbability(_MC_Calc_1,"T_shutdown")</f>
        <v>0.1</v>
      </c>
    </row>
    <row r="59" spans="4:7" ht="15" customHeight="1" x14ac:dyDescent="0.45">
      <c r="F59" s="7">
        <v>100000</v>
      </c>
      <c r="G59" s="6">
        <f>_xll.MC_NodeValue(_MC_Calc_1,"T_shutdown")</f>
        <v>-2900000</v>
      </c>
    </row>
    <row r="60" spans="4:7" ht="15" customHeight="1" x14ac:dyDescent="0.45">
      <c r="D60" s="5">
        <v>0.25</v>
      </c>
      <c r="E60" s="3" t="s">
        <v>8</v>
      </c>
    </row>
    <row r="61" spans="4:7" ht="15" customHeight="1" x14ac:dyDescent="0.45">
      <c r="D61" s="7">
        <v>0</v>
      </c>
      <c r="E61" s="6">
        <f>_xll.MC_NodeValue(_MC_Calc_1,"D_follow_weak")</f>
        <v>-935000</v>
      </c>
    </row>
    <row r="62" spans="4:7" ht="15" customHeight="1" x14ac:dyDescent="0.45">
      <c r="E62" s="4" t="str">
        <f>_xll.MC_NodeDecision(_MC_Calc_1,"T_writeoff_weak")</f>
        <v/>
      </c>
      <c r="F62" s="1">
        <f>_xll.MC_NodeProbability(_MC_Calc_1,"T_writeoff_weak")</f>
        <v>0.25</v>
      </c>
    </row>
    <row r="63" spans="4:7" ht="15" customHeight="1" x14ac:dyDescent="0.45">
      <c r="E63" s="7">
        <f>WriteOffValue</f>
        <v>200000</v>
      </c>
      <c r="F63" s="6">
        <f>_xll.MC_NodeValue(_MC_Calc_1,"T_writeoff_weak")</f>
        <v>-1800000</v>
      </c>
    </row>
    <row r="64" spans="4:7" ht="15" customHeight="1" x14ac:dyDescent="0.45">
      <c r="D64" s="5">
        <v>0.1</v>
      </c>
      <c r="E64" s="1">
        <f>_xll.MC_NodeProbability(_MC_Calc_1,"T_writeoff")</f>
        <v>0.1</v>
      </c>
    </row>
    <row r="65" spans="3:5" ht="15" customHeight="1" x14ac:dyDescent="0.45">
      <c r="D65" s="7">
        <v>0</v>
      </c>
      <c r="E65" s="6">
        <f>_xll.MC_NodeValue(_MC_Calc_1,"T_writeoff")</f>
        <v>-2000000</v>
      </c>
    </row>
    <row r="66" spans="3:5" ht="15" customHeight="1" x14ac:dyDescent="0.45">
      <c r="C66" s="3" t="s">
        <v>9</v>
      </c>
    </row>
    <row r="67" spans="3:5" ht="15" customHeight="1" x14ac:dyDescent="0.45">
      <c r="C67" s="6">
        <f>_xll.MC_NodeValue(_MC_Calc_1,"D_root")</f>
        <v>4156250</v>
      </c>
    </row>
    <row r="68" spans="3:5" ht="15" customHeight="1" x14ac:dyDescent="0.45">
      <c r="C68" s="4" t="str">
        <f>_xll.MC_NodeDecision(_MC_Calc_1,"T_pass")</f>
        <v/>
      </c>
      <c r="D68" s="1">
        <f>_xll.MC_NodeProbability(_MC_Calc_1,"T_pass")</f>
        <v>1</v>
      </c>
    </row>
    <row r="69" spans="3:5" ht="15" customHeight="1" x14ac:dyDescent="0.45">
      <c r="C69" s="7">
        <v>0</v>
      </c>
      <c r="D69" s="6">
        <f>_xll.MC_NodeValue(_MC_Calc_1,"T_pass")</f>
        <v>0</v>
      </c>
    </row>
    <row r="70" spans="3:5" ht="15" customHeight="1" x14ac:dyDescent="0.45"/>
    <row r="71" spans="3:5" ht="15" customHeight="1" x14ac:dyDescent="0.45"/>
    <row r="72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105</vt:i4>
      </vt:variant>
    </vt:vector>
  </HeadingPairs>
  <TitlesOfParts>
    <vt:vector size="107" baseType="lpstr">
      <vt:lpstr>Problem</vt:lpstr>
      <vt:lpstr>MC_Tree_1</vt:lpstr>
      <vt:lpstr>_MC_Calc_1</vt:lpstr>
      <vt:lpstr>BridgeLoan1mCost</vt:lpstr>
      <vt:lpstr>Invest2mCost</vt:lpstr>
      <vt:lpstr>LeadSeriesB5mCost</vt:lpstr>
      <vt:lpstr>MC_Tree_1!MC_BD_D_follow_moderate_C_exit_hold</vt:lpstr>
      <vt:lpstr>MC_Tree_1!MC_BD_D_follow_moderate_C_exit_mod</vt:lpstr>
      <vt:lpstr>MC_Tree_1!MC_BD_D_follow_strong_C_exit_strong</vt:lpstr>
      <vt:lpstr>MC_Tree_1!MC_BD_D_follow_strong_T_sell_strong</vt:lpstr>
      <vt:lpstr>MC_Tree_1!MC_BD_D_follow_weak_C_bridge</vt:lpstr>
      <vt:lpstr>MC_Tree_1!MC_BD_D_follow_weak_T_writeoff_weak</vt:lpstr>
      <vt:lpstr>MC_Tree_1!MC_BD_D_root_C_progress</vt:lpstr>
      <vt:lpstr>MC_Tree_1!MC_BD_D_root_T_pass</vt:lpstr>
      <vt:lpstr>MC_Tree_1!MC_BP_C_bridge_T_acquihire</vt:lpstr>
      <vt:lpstr>MC_Tree_1!MC_BP_C_bridge_T_shutdown</vt:lpstr>
      <vt:lpstr>MC_Tree_1!MC_BP_C_bridge_T_turnaround</vt:lpstr>
      <vt:lpstr>MC_Tree_1!MC_BP_C_exit_hold_T_acq_hold</vt:lpstr>
      <vt:lpstr>MC_Tree_1!MC_BP_C_exit_hold_T_diluted</vt:lpstr>
      <vt:lpstr>MC_Tree_1!MC_BP_C_exit_hold_T_modest_hold</vt:lpstr>
      <vt:lpstr>MC_Tree_1!MC_BP_C_exit_mod_T_mod_exit_mod</vt:lpstr>
      <vt:lpstr>MC_Tree_1!MC_BP_C_exit_mod_T_strong_exit_mod</vt:lpstr>
      <vt:lpstr>MC_Tree_1!MC_BP_C_exit_mod_T_weak_exit_mod</vt:lpstr>
      <vt:lpstr>MC_Tree_1!MC_BP_C_exit_strong_T_acq_strong</vt:lpstr>
      <vt:lpstr>MC_Tree_1!MC_BP_C_exit_strong_T_down_strong</vt:lpstr>
      <vt:lpstr>MC_Tree_1!MC_BP_C_exit_strong_T_ipo_strong</vt:lpstr>
      <vt:lpstr>MC_Tree_1!MC_BP_C_progress_D_follow_moderate</vt:lpstr>
      <vt:lpstr>MC_Tree_1!MC_BP_C_progress_D_follow_strong</vt:lpstr>
      <vt:lpstr>MC_Tree_1!MC_BP_C_progress_D_follow_weak</vt:lpstr>
      <vt:lpstr>MC_Tree_1!MC_BP_C_progress_T_writeoff</vt:lpstr>
      <vt:lpstr>MC_Tree_1!MC_BV_C_bridge_T_acquihire</vt:lpstr>
      <vt:lpstr>MC_Tree_1!MC_BV_C_bridge_T_shutdown</vt:lpstr>
      <vt:lpstr>MC_Tree_1!MC_BV_C_bridge_T_turnaround</vt:lpstr>
      <vt:lpstr>MC_Tree_1!MC_BV_C_exit_hold_T_acq_hold</vt:lpstr>
      <vt:lpstr>MC_Tree_1!MC_BV_C_exit_hold_T_diluted</vt:lpstr>
      <vt:lpstr>MC_Tree_1!MC_BV_C_exit_hold_T_modest_hold</vt:lpstr>
      <vt:lpstr>MC_Tree_1!MC_BV_C_exit_mod_T_mod_exit_mod</vt:lpstr>
      <vt:lpstr>MC_Tree_1!MC_BV_C_exit_mod_T_strong_exit_mod</vt:lpstr>
      <vt:lpstr>MC_Tree_1!MC_BV_C_exit_mod_T_weak_exit_mod</vt:lpstr>
      <vt:lpstr>MC_Tree_1!MC_BV_C_exit_strong_T_acq_strong</vt:lpstr>
      <vt:lpstr>MC_Tree_1!MC_BV_C_exit_strong_T_down_strong</vt:lpstr>
      <vt:lpstr>MC_Tree_1!MC_BV_C_exit_strong_T_ipo_strong</vt:lpstr>
      <vt:lpstr>MC_Tree_1!MC_BV_C_progress_D_follow_moderate</vt:lpstr>
      <vt:lpstr>MC_Tree_1!MC_BV_C_progress_D_follow_strong</vt:lpstr>
      <vt:lpstr>MC_Tree_1!MC_BV_C_progress_D_follow_weak</vt:lpstr>
      <vt:lpstr>MC_Tree_1!MC_BV_C_progress_T_writeoff</vt:lpstr>
      <vt:lpstr>MC_Tree_1!MC_BV_D_follow_moderate_C_exit_hold</vt:lpstr>
      <vt:lpstr>MC_Tree_1!MC_BV_D_follow_moderate_C_exit_mod</vt:lpstr>
      <vt:lpstr>MC_Tree_1!MC_BV_D_follow_strong_C_exit_strong</vt:lpstr>
      <vt:lpstr>MC_Tree_1!MC_BV_D_follow_strong_T_sell_strong</vt:lpstr>
      <vt:lpstr>MC_Tree_1!MC_BV_D_follow_weak_C_bridge</vt:lpstr>
      <vt:lpstr>MC_Tree_1!MC_BV_D_follow_weak_T_writeoff_weak</vt:lpstr>
      <vt:lpstr>MC_Tree_1!MC_BV_D_root_C_progress</vt:lpstr>
      <vt:lpstr>MC_Tree_1!MC_BV_D_root_T_pass</vt:lpstr>
      <vt:lpstr>MC_Tree_1!MC_N_C_bridge</vt:lpstr>
      <vt:lpstr>MC_Tree_1!MC_N_C_exit_hold</vt:lpstr>
      <vt:lpstr>MC_Tree_1!MC_N_C_exit_mod</vt:lpstr>
      <vt:lpstr>MC_Tree_1!MC_N_C_exit_strong</vt:lpstr>
      <vt:lpstr>MC_Tree_1!MC_N_C_progress</vt:lpstr>
      <vt:lpstr>MC_Tree_1!MC_N_D_follow_moderate</vt:lpstr>
      <vt:lpstr>MC_Tree_1!MC_N_D_follow_strong</vt:lpstr>
      <vt:lpstr>MC_Tree_1!MC_N_D_follow_weak</vt:lpstr>
      <vt:lpstr>MC_Tree_1!MC_N_D_root</vt:lpstr>
      <vt:lpstr>MC_Tree_1!MC_NP_T_acq_hold</vt:lpstr>
      <vt:lpstr>MC_Tree_1!MC_NP_T_acq_strong</vt:lpstr>
      <vt:lpstr>MC_Tree_1!MC_NP_T_acquihire</vt:lpstr>
      <vt:lpstr>MC_Tree_1!MC_NP_T_diluted</vt:lpstr>
      <vt:lpstr>MC_Tree_1!MC_NP_T_down_strong</vt:lpstr>
      <vt:lpstr>MC_Tree_1!MC_NP_T_ipo_strong</vt:lpstr>
      <vt:lpstr>MC_Tree_1!MC_NP_T_mod_exit_mod</vt:lpstr>
      <vt:lpstr>MC_Tree_1!MC_NP_T_modest_hold</vt:lpstr>
      <vt:lpstr>MC_Tree_1!MC_NP_T_pass</vt:lpstr>
      <vt:lpstr>MC_Tree_1!MC_NP_T_sell_strong</vt:lpstr>
      <vt:lpstr>MC_Tree_1!MC_NP_T_shutdown</vt:lpstr>
      <vt:lpstr>MC_Tree_1!MC_NP_T_strong_exit_mod</vt:lpstr>
      <vt:lpstr>MC_Tree_1!MC_NP_T_turnaround</vt:lpstr>
      <vt:lpstr>MC_Tree_1!MC_NP_T_weak_exit_mod</vt:lpstr>
      <vt:lpstr>MC_Tree_1!MC_NP_T_writeoff</vt:lpstr>
      <vt:lpstr>MC_Tree_1!MC_NP_T_writeoff_weak</vt:lpstr>
      <vt:lpstr>MC_Tree_1!MC_V_C_bridge</vt:lpstr>
      <vt:lpstr>MC_Tree_1!MC_V_C_exit_hold</vt:lpstr>
      <vt:lpstr>MC_Tree_1!MC_V_C_exit_mod</vt:lpstr>
      <vt:lpstr>MC_Tree_1!MC_V_C_exit_strong</vt:lpstr>
      <vt:lpstr>MC_Tree_1!MC_V_C_progress</vt:lpstr>
      <vt:lpstr>MC_Tree_1!MC_V_D_follow_moderate</vt:lpstr>
      <vt:lpstr>MC_Tree_1!MC_V_D_follow_strong</vt:lpstr>
      <vt:lpstr>MC_Tree_1!MC_V_D_follow_weak</vt:lpstr>
      <vt:lpstr>MC_Tree_1!MC_V_D_root</vt:lpstr>
      <vt:lpstr>MC_Tree_1!MC_V_T_acq_hold</vt:lpstr>
      <vt:lpstr>MC_Tree_1!MC_V_T_acq_strong</vt:lpstr>
      <vt:lpstr>MC_Tree_1!MC_V_T_acquihire</vt:lpstr>
      <vt:lpstr>MC_Tree_1!MC_V_T_diluted</vt:lpstr>
      <vt:lpstr>MC_Tree_1!MC_V_T_down_strong</vt:lpstr>
      <vt:lpstr>MC_Tree_1!MC_V_T_ipo_strong</vt:lpstr>
      <vt:lpstr>MC_Tree_1!MC_V_T_mod_exit_mod</vt:lpstr>
      <vt:lpstr>MC_Tree_1!MC_V_T_modest_hold</vt:lpstr>
      <vt:lpstr>MC_Tree_1!MC_V_T_pass</vt:lpstr>
      <vt:lpstr>MC_Tree_1!MC_V_T_sell_strong</vt:lpstr>
      <vt:lpstr>MC_Tree_1!MC_V_T_shutdown</vt:lpstr>
      <vt:lpstr>MC_Tree_1!MC_V_T_strong_exit_mod</vt:lpstr>
      <vt:lpstr>MC_Tree_1!MC_V_T_turnaround</vt:lpstr>
      <vt:lpstr>MC_Tree_1!MC_V_T_weak_exit_mod</vt:lpstr>
      <vt:lpstr>MC_Tree_1!MC_V_T_writeoff</vt:lpstr>
      <vt:lpstr>MC_Tree_1!MC_V_T_writeoff_weak</vt:lpstr>
      <vt:lpstr>ParticipateSeriesB3mCost</vt:lpstr>
      <vt:lpstr>SellStakeNowValue</vt:lpstr>
      <vt:lpstr>WriteOffValue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2026-03-27T14:30:14Z</dcterms:created>
  <dcterms:modified xsi:type="dcterms:W3CDTF">2026-03-27T14:30:27Z</dcterms:modified>
</cp:coreProperties>
</file>