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A8B48FF9-E655-4440-8965-E037621147E8}" xr6:coauthVersionLast="47" xr6:coauthVersionMax="47" xr10:uidLastSave="{00000000-0000-0000-0000-000000000000}"/>
  <bookViews>
    <workbookView xWindow="-98" yWindow="-98" windowWidth="21795" windowHeight="12975" firstSheet="2" activeTab="2" xr2:uid="{803C53E6-0635-4035-861C-EA516779A671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_MC_Calc!$A$1:$DW$1</definedName>
    <definedName name="FocusOnLeadCandidateOnlyCost">MC_Tree_1!$C$10</definedName>
    <definedName name="FullPlatformLeadCandidateCost">MC_Tree_1!$C$6</definedName>
    <definedName name="InvestMoreToFixIssuesCost">MC_Tree_1!$C$11</definedName>
    <definedName name="MC_BD_D_partial_platform_C_fix_platform" localSheetId="3">MC_Tree_1!$E$66</definedName>
    <definedName name="MC_BD_D_partial_platform_C_pivot_single" localSheetId="3">MC_Tree_1!$E$76</definedName>
    <definedName name="MC_BD_D_partial_platform_T_sell_partial" localSheetId="3">MC_Tree_1!$E$82</definedName>
    <definedName name="MC_BD_D_platform_strategy_C_lead_clinical" localSheetId="3">MC_Tree_1!$E$56</definedName>
    <definedName name="MC_BD_D_platform_strategy_C_license_platform" localSheetId="3">MC_Tree_1!$E$44</definedName>
    <definedName name="MC_BD_D_platform_strategy_C_multi_clinical" localSheetId="3">MC_Tree_1!$E$28</definedName>
    <definedName name="MC_BD_D_root_C_platform_valid" localSheetId="3">MC_Tree_1!$C$62</definedName>
    <definedName name="MC_BD_D_root_C_platform_valid_lite" localSheetId="3">MC_Tree_1!$C$102</definedName>
    <definedName name="MC_BD_D_root_C_single_clinical" localSheetId="3">MC_Tree_1!$C$116</definedName>
    <definedName name="MC_BD_D_root_T_no_invest" localSheetId="3">MC_Tree_1!$C$122</definedName>
    <definedName name="MC_BP_C_competitive_single_T_single_competitive" localSheetId="3">MC_Tree_1!$G$34</definedName>
    <definedName name="MC_BP_C_competitive_single_T_single_crowded" localSheetId="3">MC_Tree_1!$G$36</definedName>
    <definedName name="MC_BP_C_competitive_single_T_single_first" localSheetId="3">MC_Tree_1!$G$30</definedName>
    <definedName name="MC_BP_C_fix_platform_T_fix_fail" localSheetId="3">MC_Tree_1!$F$70</definedName>
    <definedName name="MC_BP_C_fix_platform_T_fix_partial" localSheetId="3">MC_Tree_1!$F$68</definedName>
    <definedName name="MC_BP_C_fix_platform_T_fix_resolved" localSheetId="3">MC_Tree_1!$F$64</definedName>
    <definedName name="MC_BP_C_lead_clinical_C_lead_pandemic" localSheetId="3">MC_Tree_1!$F$52</definedName>
    <definedName name="MC_BP_C_lead_clinical_T_lead_fail" localSheetId="3">MC_Tree_1!$F$60</definedName>
    <definedName name="MC_BP_C_lead_clinical_T_lead_moderate" localSheetId="3">MC_Tree_1!$F$58</definedName>
    <definedName name="MC_BP_C_lead_pandemic_T_lead_commercial" localSheetId="3">MC_Tree_1!$G$54</definedName>
    <definedName name="MC_BP_C_lead_pandemic_T_lead_stockpile" localSheetId="3">MC_Tree_1!$G$50</definedName>
    <definedName name="MC_BP_C_license_platform_T_license_few" localSheetId="3">MC_Tree_1!$F$46</definedName>
    <definedName name="MC_BP_C_license_platform_T_license_limited" localSheetId="3">MC_Tree_1!$F$48</definedName>
    <definedName name="MC_BP_C_license_platform_T_license_major" localSheetId="3">MC_Tree_1!$F$42</definedName>
    <definedName name="MC_BP_C_multi_clinical_C_competitive_single" localSheetId="3">MC_Tree_1!$F$32</definedName>
    <definedName name="MC_BP_C_multi_clinical_C_pandemic_multi" localSheetId="3">MC_Tree_1!$F$22</definedName>
    <definedName name="MC_BP_C_multi_clinical_T_multi_all_fail" localSheetId="3">MC_Tree_1!$F$38</definedName>
    <definedName name="MC_BP_C_pandemic_multi_T_multi_govt" localSheetId="3">MC_Tree_1!$G$20</definedName>
    <definedName name="MC_BP_C_pandemic_multi_T_multi_limited" localSheetId="3">MC_Tree_1!$G$26</definedName>
    <definedName name="MC_BP_C_pandemic_multi_T_multi_mod_contracts" localSheetId="3">MC_Tree_1!$G$24</definedName>
    <definedName name="MC_BP_C_partner_search_C_pharma_partner_result" localSheetId="3">MC_Tree_1!$E$90</definedName>
    <definedName name="MC_BP_C_partner_search_T_midsize_partner" localSheetId="3">MC_Tree_1!$E$98</definedName>
    <definedName name="MC_BP_C_partner_search_T_no_partner" localSheetId="3">MC_Tree_1!$E$100</definedName>
    <definedName name="MC_BP_C_pharma_partner_result_T_partner_depri" localSheetId="3">MC_Tree_1!$F$94</definedName>
    <definedName name="MC_BP_C_pharma_partner_result_T_partner_multi" localSheetId="3">MC_Tree_1!$F$88</definedName>
    <definedName name="MC_BP_C_pharma_partner_result_T_partner_single" localSheetId="3">MC_Tree_1!$F$92</definedName>
    <definedName name="MC_BP_C_pivot_single_T_pivot_fail" localSheetId="3">MC_Tree_1!$F$80</definedName>
    <definedName name="MC_BP_C_pivot_single_T_pivot_marginal" localSheetId="3">MC_Tree_1!$F$78</definedName>
    <definedName name="MC_BP_C_pivot_single_T_pivot_success" localSheetId="3">MC_Tree_1!$F$74</definedName>
    <definedName name="MC_BP_C_platform_valid_D_partial_platform" localSheetId="3">MC_Tree_1!$D$72</definedName>
    <definedName name="MC_BP_C_platform_valid_D_platform_strategy" localSheetId="3">MC_Tree_1!$D$40</definedName>
    <definedName name="MC_BP_C_platform_valid_lite_C_partner_search" localSheetId="3">MC_Tree_1!$D$96</definedName>
    <definedName name="MC_BP_C_platform_valid_lite_T_lite_fail" localSheetId="3">MC_Tree_1!$D$106</definedName>
    <definedName name="MC_BP_C_platform_valid_lite_T_lite_partial" localSheetId="3">MC_Tree_1!$D$104</definedName>
    <definedName name="MC_BP_C_platform_valid_T_platform_fail" localSheetId="3">MC_Tree_1!$D$84</definedName>
    <definedName name="MC_BP_C_single_clinical_C_single_competitive" localSheetId="3">MC_Tree_1!$D$110</definedName>
    <definedName name="MC_BP_C_single_clinical_T_single_mod_eff" localSheetId="3">MC_Tree_1!$D$118</definedName>
    <definedName name="MC_BP_C_single_clinical_T_single_trial_fail" localSheetId="3">MC_Tree_1!$D$120</definedName>
    <definedName name="MC_BP_C_single_competitive_T_single_diff" localSheetId="3">MC_Tree_1!$E$108</definedName>
    <definedName name="MC_BP_C_single_competitive_T_single_metoo" localSheetId="3">MC_Tree_1!$E$112</definedName>
    <definedName name="MC_BP_C_single_competitive_T_single_outcomp" localSheetId="3">MC_Tree_1!$E$114</definedName>
    <definedName name="MC_BV_C_competitive_single_T_single_competitive" localSheetId="3">MC_Tree_1!$G$35</definedName>
    <definedName name="MC_BV_C_competitive_single_T_single_crowded" localSheetId="3">MC_Tree_1!$G$37</definedName>
    <definedName name="MC_BV_C_competitive_single_T_single_first" localSheetId="3">MC_Tree_1!$G$31</definedName>
    <definedName name="MC_BV_C_fix_platform_T_fix_fail" localSheetId="3">MC_Tree_1!$F$71</definedName>
    <definedName name="MC_BV_C_fix_platform_T_fix_partial" localSheetId="3">MC_Tree_1!$F$69</definedName>
    <definedName name="MC_BV_C_fix_platform_T_fix_resolved" localSheetId="3">MC_Tree_1!$F$65</definedName>
    <definedName name="MC_BV_C_lead_clinical_C_lead_pandemic" localSheetId="3">MC_Tree_1!$F$53</definedName>
    <definedName name="MC_BV_C_lead_clinical_T_lead_fail" localSheetId="3">MC_Tree_1!$F$61</definedName>
    <definedName name="MC_BV_C_lead_clinical_T_lead_moderate" localSheetId="3">MC_Tree_1!$F$59</definedName>
    <definedName name="MC_BV_C_lead_pandemic_T_lead_commercial" localSheetId="3">MC_Tree_1!$G$55</definedName>
    <definedName name="MC_BV_C_lead_pandemic_T_lead_stockpile" localSheetId="3">MC_Tree_1!$G$51</definedName>
    <definedName name="MC_BV_C_license_platform_T_license_few" localSheetId="3">MC_Tree_1!$F$47</definedName>
    <definedName name="MC_BV_C_license_platform_T_license_limited" localSheetId="3">MC_Tree_1!$F$49</definedName>
    <definedName name="MC_BV_C_license_platform_T_license_major" localSheetId="3">MC_Tree_1!$F$43</definedName>
    <definedName name="MC_BV_C_multi_clinical_C_competitive_single" localSheetId="3">MC_Tree_1!$F$33</definedName>
    <definedName name="MC_BV_C_multi_clinical_C_pandemic_multi" localSheetId="3">MC_Tree_1!$F$23</definedName>
    <definedName name="MC_BV_C_multi_clinical_T_multi_all_fail" localSheetId="3">MC_Tree_1!$F$39</definedName>
    <definedName name="MC_BV_C_pandemic_multi_T_multi_govt" localSheetId="3">MC_Tree_1!$G$21</definedName>
    <definedName name="MC_BV_C_pandemic_multi_T_multi_limited" localSheetId="3">MC_Tree_1!$G$27</definedName>
    <definedName name="MC_BV_C_pandemic_multi_T_multi_mod_contracts" localSheetId="3">MC_Tree_1!$G$25</definedName>
    <definedName name="MC_BV_C_partner_search_C_pharma_partner_result" localSheetId="3">MC_Tree_1!$E$91</definedName>
    <definedName name="MC_BV_C_partner_search_T_midsize_partner" localSheetId="3">MC_Tree_1!$E$99</definedName>
    <definedName name="MC_BV_C_partner_search_T_no_partner" localSheetId="3">MC_Tree_1!$E$101</definedName>
    <definedName name="MC_BV_C_pharma_partner_result_T_partner_depri" localSheetId="3">MC_Tree_1!$F$95</definedName>
    <definedName name="MC_BV_C_pharma_partner_result_T_partner_multi" localSheetId="3">MC_Tree_1!$F$89</definedName>
    <definedName name="MC_BV_C_pharma_partner_result_T_partner_single" localSheetId="3">MC_Tree_1!$F$93</definedName>
    <definedName name="MC_BV_C_pivot_single_T_pivot_fail" localSheetId="3">MC_Tree_1!$F$81</definedName>
    <definedName name="MC_BV_C_pivot_single_T_pivot_marginal" localSheetId="3">MC_Tree_1!$F$79</definedName>
    <definedName name="MC_BV_C_pivot_single_T_pivot_success" localSheetId="3">MC_Tree_1!$F$75</definedName>
    <definedName name="MC_BV_C_platform_valid_D_partial_platform" localSheetId="3">MC_Tree_1!$D$73</definedName>
    <definedName name="MC_BV_C_platform_valid_D_platform_strategy" localSheetId="3">MC_Tree_1!$D$41</definedName>
    <definedName name="MC_BV_C_platform_valid_lite_C_partner_search" localSheetId="3">MC_Tree_1!$D$97</definedName>
    <definedName name="MC_BV_C_platform_valid_lite_T_lite_fail" localSheetId="3">MC_Tree_1!$D$107</definedName>
    <definedName name="MC_BV_C_platform_valid_lite_T_lite_partial" localSheetId="3">MC_Tree_1!$D$105</definedName>
    <definedName name="MC_BV_C_platform_valid_T_platform_fail" localSheetId="3">MC_Tree_1!$D$85</definedName>
    <definedName name="MC_BV_C_single_clinical_C_single_competitive" localSheetId="3">MC_Tree_1!$D$111</definedName>
    <definedName name="MC_BV_C_single_clinical_T_single_mod_eff" localSheetId="3">MC_Tree_1!$D$119</definedName>
    <definedName name="MC_BV_C_single_clinical_T_single_trial_fail" localSheetId="3">MC_Tree_1!$D$121</definedName>
    <definedName name="MC_BV_C_single_competitive_T_single_diff" localSheetId="3">MC_Tree_1!$E$109</definedName>
    <definedName name="MC_BV_C_single_competitive_T_single_metoo" localSheetId="3">MC_Tree_1!$E$113</definedName>
    <definedName name="MC_BV_C_single_competitive_T_single_outcomp" localSheetId="3">MC_Tree_1!$E$115</definedName>
    <definedName name="MC_BV_D_partial_platform_C_fix_platform" localSheetId="3">MC_Tree_1!$E$67</definedName>
    <definedName name="MC_BV_D_partial_platform_C_pivot_single" localSheetId="3">MC_Tree_1!$E$77</definedName>
    <definedName name="MC_BV_D_partial_platform_T_sell_partial" localSheetId="3">MC_Tree_1!$E$83</definedName>
    <definedName name="MC_BV_D_platform_strategy_C_lead_clinical" localSheetId="3">MC_Tree_1!$E$57</definedName>
    <definedName name="MC_BV_D_platform_strategy_C_license_platform" localSheetId="3">MC_Tree_1!$E$45</definedName>
    <definedName name="MC_BV_D_platform_strategy_C_multi_clinical" localSheetId="3">MC_Tree_1!$E$29</definedName>
    <definedName name="MC_BV_D_root_C_platform_valid" localSheetId="3">MC_Tree_1!$C$63</definedName>
    <definedName name="MC_BV_D_root_C_platform_valid_lite" localSheetId="3">MC_Tree_1!$C$103</definedName>
    <definedName name="MC_BV_D_root_C_single_clinical" localSheetId="3">MC_Tree_1!$C$117</definedName>
    <definedName name="MC_BV_D_root_T_no_invest" localSheetId="3">MC_Tree_1!$C$123</definedName>
    <definedName name="MC_N_C_competitive_single" localSheetId="3">MC_Tree_1!$G$32</definedName>
    <definedName name="MC_N_C_fix_platform" localSheetId="3">MC_Tree_1!$F$66</definedName>
    <definedName name="MC_N_C_lead_clinical" localSheetId="3">MC_Tree_1!$F$56</definedName>
    <definedName name="MC_N_C_lead_pandemic" localSheetId="3">MC_Tree_1!$G$52</definedName>
    <definedName name="MC_N_C_license_platform" localSheetId="3">MC_Tree_1!$F$44</definedName>
    <definedName name="MC_N_C_multi_clinical" localSheetId="3">MC_Tree_1!$F$28</definedName>
    <definedName name="MC_N_C_pandemic_multi" localSheetId="3">MC_Tree_1!$G$22</definedName>
    <definedName name="MC_N_C_partner_search" localSheetId="3">MC_Tree_1!$E$96</definedName>
    <definedName name="MC_N_C_pharma_partner_result" localSheetId="3">MC_Tree_1!$F$90</definedName>
    <definedName name="MC_N_C_pivot_single" localSheetId="3">MC_Tree_1!$F$76</definedName>
    <definedName name="MC_N_C_platform_valid" localSheetId="3">MC_Tree_1!$D$62</definedName>
    <definedName name="MC_N_C_platform_valid_lite" localSheetId="3">MC_Tree_1!$D$102</definedName>
    <definedName name="MC_N_C_single_clinical" localSheetId="3">MC_Tree_1!$D$116</definedName>
    <definedName name="MC_N_C_single_competitive" localSheetId="3">MC_Tree_1!$E$110</definedName>
    <definedName name="MC_N_D_partial_platform" localSheetId="3">MC_Tree_1!$E$72</definedName>
    <definedName name="MC_N_D_platform_strategy" localSheetId="3">MC_Tree_1!$E$40</definedName>
    <definedName name="MC_N_D_root" localSheetId="3">MC_Tree_1!$C$86</definedName>
    <definedName name="MC_NP_T_fix_fail" localSheetId="3">MC_Tree_1!$G$70</definedName>
    <definedName name="MC_NP_T_fix_partial" localSheetId="3">MC_Tree_1!$G$68</definedName>
    <definedName name="MC_NP_T_fix_resolved" localSheetId="3">MC_Tree_1!$G$64</definedName>
    <definedName name="MC_NP_T_lead_commercial" localSheetId="3">MC_Tree_1!$H$54</definedName>
    <definedName name="MC_NP_T_lead_fail" localSheetId="3">MC_Tree_1!$G$60</definedName>
    <definedName name="MC_NP_T_lead_moderate" localSheetId="3">MC_Tree_1!$G$58</definedName>
    <definedName name="MC_NP_T_lead_stockpile" localSheetId="3">MC_Tree_1!$H$50</definedName>
    <definedName name="MC_NP_T_license_few" localSheetId="3">MC_Tree_1!$G$46</definedName>
    <definedName name="MC_NP_T_license_limited" localSheetId="3">MC_Tree_1!$G$48</definedName>
    <definedName name="MC_NP_T_license_major" localSheetId="3">MC_Tree_1!$G$42</definedName>
    <definedName name="MC_NP_T_lite_fail" localSheetId="3">MC_Tree_1!$E$106</definedName>
    <definedName name="MC_NP_T_lite_partial" localSheetId="3">MC_Tree_1!$E$104</definedName>
    <definedName name="MC_NP_T_midsize_partner" localSheetId="3">MC_Tree_1!$F$98</definedName>
    <definedName name="MC_NP_T_multi_all_fail" localSheetId="3">MC_Tree_1!$G$38</definedName>
    <definedName name="MC_NP_T_multi_govt" localSheetId="3">MC_Tree_1!$H$20</definedName>
    <definedName name="MC_NP_T_multi_limited" localSheetId="3">MC_Tree_1!$H$26</definedName>
    <definedName name="MC_NP_T_multi_mod_contracts" localSheetId="3">MC_Tree_1!$H$24</definedName>
    <definedName name="MC_NP_T_no_invest" localSheetId="3">MC_Tree_1!$D$122</definedName>
    <definedName name="MC_NP_T_no_partner" localSheetId="3">MC_Tree_1!$F$100</definedName>
    <definedName name="MC_NP_T_partner_depri" localSheetId="3">MC_Tree_1!$G$94</definedName>
    <definedName name="MC_NP_T_partner_multi" localSheetId="3">MC_Tree_1!$G$88</definedName>
    <definedName name="MC_NP_T_partner_single" localSheetId="3">MC_Tree_1!$G$92</definedName>
    <definedName name="MC_NP_T_pivot_fail" localSheetId="3">MC_Tree_1!$G$80</definedName>
    <definedName name="MC_NP_T_pivot_marginal" localSheetId="3">MC_Tree_1!$G$78</definedName>
    <definedName name="MC_NP_T_pivot_success" localSheetId="3">MC_Tree_1!$G$74</definedName>
    <definedName name="MC_NP_T_platform_fail" localSheetId="3">MC_Tree_1!$E$84</definedName>
    <definedName name="MC_NP_T_sell_partial" localSheetId="3">MC_Tree_1!$F$82</definedName>
    <definedName name="MC_NP_T_single_competitive" localSheetId="3">MC_Tree_1!$H$34</definedName>
    <definedName name="MC_NP_T_single_crowded" localSheetId="3">MC_Tree_1!$H$36</definedName>
    <definedName name="MC_NP_T_single_diff" localSheetId="3">MC_Tree_1!$F$108</definedName>
    <definedName name="MC_NP_T_single_first" localSheetId="3">MC_Tree_1!$H$30</definedName>
    <definedName name="MC_NP_T_single_metoo" localSheetId="3">MC_Tree_1!$F$112</definedName>
    <definedName name="MC_NP_T_single_mod_eff" localSheetId="3">MC_Tree_1!$E$118</definedName>
    <definedName name="MC_NP_T_single_outcomp" localSheetId="3">MC_Tree_1!$F$114</definedName>
    <definedName name="MC_NP_T_single_trial_fail" localSheetId="3">MC_Tree_1!$E$120</definedName>
    <definedName name="MC_V_C_competitive_single" localSheetId="3">MC_Tree_1!$G$33</definedName>
    <definedName name="MC_V_C_fix_platform" localSheetId="3">MC_Tree_1!$F$67</definedName>
    <definedName name="MC_V_C_lead_clinical" localSheetId="3">MC_Tree_1!$F$57</definedName>
    <definedName name="MC_V_C_lead_pandemic" localSheetId="3">MC_Tree_1!$G$53</definedName>
    <definedName name="MC_V_C_license_platform" localSheetId="3">MC_Tree_1!$F$45</definedName>
    <definedName name="MC_V_C_multi_clinical" localSheetId="3">MC_Tree_1!$F$29</definedName>
    <definedName name="MC_V_C_pandemic_multi" localSheetId="3">MC_Tree_1!$G$23</definedName>
    <definedName name="MC_V_C_partner_search" localSheetId="3">MC_Tree_1!$E$97</definedName>
    <definedName name="MC_V_C_pharma_partner_result" localSheetId="3">MC_Tree_1!$F$91</definedName>
    <definedName name="MC_V_C_pivot_single" localSheetId="3">MC_Tree_1!$F$77</definedName>
    <definedName name="MC_V_C_platform_valid" localSheetId="3">MC_Tree_1!$D$63</definedName>
    <definedName name="MC_V_C_platform_valid_lite" localSheetId="3">MC_Tree_1!$D$103</definedName>
    <definedName name="MC_V_C_single_clinical" localSheetId="3">MC_Tree_1!$D$117</definedName>
    <definedName name="MC_V_C_single_competitive" localSheetId="3">MC_Tree_1!$E$111</definedName>
    <definedName name="MC_V_D_partial_platform" localSheetId="3">MC_Tree_1!$E$73</definedName>
    <definedName name="MC_V_D_platform_strategy" localSheetId="3">MC_Tree_1!$E$41</definedName>
    <definedName name="MC_V_D_root" localSheetId="3">MC_Tree_1!$C$87</definedName>
    <definedName name="MC_V_T_fix_fail" localSheetId="3">MC_Tree_1!$G$71</definedName>
    <definedName name="MC_V_T_fix_partial" localSheetId="3">MC_Tree_1!$G$69</definedName>
    <definedName name="MC_V_T_fix_resolved" localSheetId="3">MC_Tree_1!$G$65</definedName>
    <definedName name="MC_V_T_lead_commercial" localSheetId="3">MC_Tree_1!$H$55</definedName>
    <definedName name="MC_V_T_lead_fail" localSheetId="3">MC_Tree_1!$G$61</definedName>
    <definedName name="MC_V_T_lead_moderate" localSheetId="3">MC_Tree_1!$G$59</definedName>
    <definedName name="MC_V_T_lead_stockpile" localSheetId="3">MC_Tree_1!$H$51</definedName>
    <definedName name="MC_V_T_license_few" localSheetId="3">MC_Tree_1!$G$47</definedName>
    <definedName name="MC_V_T_license_limited" localSheetId="3">MC_Tree_1!$G$49</definedName>
    <definedName name="MC_V_T_license_major" localSheetId="3">MC_Tree_1!$G$43</definedName>
    <definedName name="MC_V_T_lite_fail" localSheetId="3">MC_Tree_1!$E$107</definedName>
    <definedName name="MC_V_T_lite_partial" localSheetId="3">MC_Tree_1!$E$105</definedName>
    <definedName name="MC_V_T_midsize_partner" localSheetId="3">MC_Tree_1!$F$99</definedName>
    <definedName name="MC_V_T_multi_all_fail" localSheetId="3">MC_Tree_1!$G$39</definedName>
    <definedName name="MC_V_T_multi_govt" localSheetId="3">MC_Tree_1!$H$21</definedName>
    <definedName name="MC_V_T_multi_limited" localSheetId="3">MC_Tree_1!$H$27</definedName>
    <definedName name="MC_V_T_multi_mod_contracts" localSheetId="3">MC_Tree_1!$H$25</definedName>
    <definedName name="MC_V_T_no_invest" localSheetId="3">MC_Tree_1!$D$123</definedName>
    <definedName name="MC_V_T_no_partner" localSheetId="3">MC_Tree_1!$F$101</definedName>
    <definedName name="MC_V_T_partner_depri" localSheetId="3">MC_Tree_1!$G$95</definedName>
    <definedName name="MC_V_T_partner_multi" localSheetId="3">MC_Tree_1!$G$89</definedName>
    <definedName name="MC_V_T_partner_single" localSheetId="3">MC_Tree_1!$G$93</definedName>
    <definedName name="MC_V_T_pivot_fail" localSheetId="3">MC_Tree_1!$G$81</definedName>
    <definedName name="MC_V_T_pivot_marginal" localSheetId="3">MC_Tree_1!$G$79</definedName>
    <definedName name="MC_V_T_pivot_success" localSheetId="3">MC_Tree_1!$G$75</definedName>
    <definedName name="MC_V_T_platform_fail" localSheetId="3">MC_Tree_1!$E$85</definedName>
    <definedName name="MC_V_T_sell_partial" localSheetId="3">MC_Tree_1!$F$83</definedName>
    <definedName name="MC_V_T_single_competitive" localSheetId="3">MC_Tree_1!$H$35</definedName>
    <definedName name="MC_V_T_single_crowded" localSheetId="3">MC_Tree_1!$H$37</definedName>
    <definedName name="MC_V_T_single_diff" localSheetId="3">MC_Tree_1!$F$109</definedName>
    <definedName name="MC_V_T_single_first" localSheetId="3">MC_Tree_1!$H$31</definedName>
    <definedName name="MC_V_T_single_metoo" localSheetId="3">MC_Tree_1!$F$113</definedName>
    <definedName name="MC_V_T_single_mod_eff" localSheetId="3">MC_Tree_1!$E$119</definedName>
    <definedName name="MC_V_T_single_outcomp" localSheetId="3">MC_Tree_1!$F$115</definedName>
    <definedName name="MC_V_T_single_trial_fail" localSheetId="3">MC_Tree_1!$E$121</definedName>
    <definedName name="PivotToSingleCandidateCost">MC_Tree_1!$C$12</definedName>
    <definedName name="PlatformOnlySeekPartnerCost">MC_Tree_1!$C$7</definedName>
    <definedName name="PursueMultipleCandidatesCost">MC_Tree_1!$C$9</definedName>
    <definedName name="SellTechnologyAssetsValue">MC_Tree_1!$C$13</definedName>
    <definedName name="SingleCandidateLicensedPlatformCost">MC_Tree_1!$C$8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7" i="3" l="1"/>
  <c r="C103" i="3"/>
  <c r="C63" i="3"/>
  <c r="E29" i="3"/>
  <c r="E57" i="3"/>
  <c r="E83" i="3"/>
  <c r="E77" i="3"/>
  <c r="E67" i="3"/>
  <c r="CE1" i="4" s="1"/>
  <c r="CN1" i="4"/>
  <c r="CM1" i="4"/>
  <c r="CL1" i="4"/>
  <c r="CK1" i="4"/>
  <c r="CJ1" i="4"/>
  <c r="CI1" i="4"/>
  <c r="CH1" i="4"/>
  <c r="CG1" i="4"/>
  <c r="CF1" i="4"/>
  <c r="CD1" i="4"/>
  <c r="CC1" i="4"/>
  <c r="CB1" i="4"/>
  <c r="CA1" i="4"/>
  <c r="BZ1" i="4"/>
  <c r="BY1" i="4"/>
  <c r="BX1" i="4"/>
  <c r="BW1" i="4"/>
  <c r="BV1" i="4"/>
  <c r="BU1" i="4"/>
  <c r="BT1" i="4"/>
  <c r="BS1" i="4"/>
  <c r="BR1" i="4"/>
  <c r="BQ1" i="4"/>
  <c r="BP1" i="4"/>
  <c r="BO1" i="4"/>
  <c r="BN1" i="4"/>
  <c r="BM1" i="4"/>
  <c r="BL1" i="4"/>
  <c r="BK1" i="4"/>
  <c r="BJ1" i="4"/>
  <c r="BI1" i="4"/>
  <c r="BH1" i="4"/>
  <c r="BG1" i="4"/>
  <c r="BF1" i="4"/>
  <c r="BE1" i="4"/>
  <c r="BD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D123" i="3"/>
  <c r="F114" i="3"/>
  <c r="E105" i="3"/>
  <c r="G95" i="3"/>
  <c r="E85" i="3"/>
  <c r="F77" i="3"/>
  <c r="F67" i="3"/>
  <c r="F57" i="3"/>
  <c r="G47" i="3"/>
  <c r="H37" i="3"/>
  <c r="H27" i="3"/>
  <c r="E28" i="3"/>
  <c r="C122" i="3"/>
  <c r="D122" i="3"/>
  <c r="F113" i="3"/>
  <c r="E104" i="3"/>
  <c r="G94" i="3"/>
  <c r="E84" i="3"/>
  <c r="G75" i="3"/>
  <c r="G65" i="3"/>
  <c r="H55" i="3"/>
  <c r="G46" i="3"/>
  <c r="H36" i="3"/>
  <c r="H26" i="3"/>
  <c r="E121" i="3"/>
  <c r="F112" i="3"/>
  <c r="D103" i="3"/>
  <c r="G93" i="3"/>
  <c r="F83" i="3"/>
  <c r="G74" i="3"/>
  <c r="G64" i="3"/>
  <c r="H54" i="3"/>
  <c r="F45" i="3"/>
  <c r="H35" i="3"/>
  <c r="H25" i="3"/>
  <c r="C116" i="3"/>
  <c r="C102" i="3"/>
  <c r="E76" i="3"/>
  <c r="E120" i="3"/>
  <c r="E111" i="3"/>
  <c r="F101" i="3"/>
  <c r="G92" i="3"/>
  <c r="F82" i="3"/>
  <c r="E73" i="3"/>
  <c r="D63" i="3"/>
  <c r="G53" i="3"/>
  <c r="G43" i="3"/>
  <c r="H34" i="3"/>
  <c r="H24" i="3"/>
  <c r="E82" i="3"/>
  <c r="C62" i="3"/>
  <c r="E44" i="3"/>
  <c r="E119" i="3"/>
  <c r="F109" i="3"/>
  <c r="F100" i="3"/>
  <c r="F91" i="3"/>
  <c r="G81" i="3"/>
  <c r="G71" i="3"/>
  <c r="G61" i="3"/>
  <c r="H51" i="3"/>
  <c r="G42" i="3"/>
  <c r="G33" i="3"/>
  <c r="G23" i="3"/>
  <c r="E118" i="3"/>
  <c r="F108" i="3"/>
  <c r="F99" i="3"/>
  <c r="G89" i="3"/>
  <c r="G80" i="3"/>
  <c r="G70" i="3"/>
  <c r="G60" i="3"/>
  <c r="H50" i="3"/>
  <c r="E41" i="3"/>
  <c r="H31" i="3"/>
  <c r="H21" i="3"/>
  <c r="E66" i="3"/>
  <c r="E56" i="3"/>
  <c r="D117" i="3"/>
  <c r="E107" i="3"/>
  <c r="F98" i="3"/>
  <c r="G88" i="3"/>
  <c r="G79" i="3"/>
  <c r="G69" i="3"/>
  <c r="G59" i="3"/>
  <c r="G49" i="3"/>
  <c r="G39" i="3"/>
  <c r="H30" i="3"/>
  <c r="H20" i="3"/>
  <c r="F115" i="3"/>
  <c r="E106" i="3"/>
  <c r="E97" i="3"/>
  <c r="C87" i="3"/>
  <c r="G78" i="3"/>
  <c r="G68" i="3"/>
  <c r="G58" i="3"/>
  <c r="G48" i="3"/>
  <c r="G38" i="3"/>
  <c r="F29" i="3"/>
</calcChain>
</file>

<file path=xl/sharedStrings.xml><?xml version="1.0" encoding="utf-8"?>
<sst xmlns="http://schemas.openxmlformats.org/spreadsheetml/2006/main" count="106" uniqueCount="95">
  <si>
    <t>{"_v":2,"trees":{"MC_Tree_1":"{\r\n  \"RootId\": \"D_root\",\r\n  \"Nodes\": {\r\n    \"D_root\": {\r\n      \"type\": \"decision\",\r\n      \"id\": \"D_root\",\r\n      \"name\": \"Vaccine Platform Investment\",\r\n      \"options\": [\r\n        {\r\n          \"name\": \"Full Platform + Lead Candidate\",\r\n          \"childId\": \"C_platform_valid\",\r\n          \"value\": -300000000\r\n        },\r\n        {\r\n          \"name\": \"Platform Only, Seek Partner\",\r\n          \"childId\": \"C_platform_valid_lite\",\r\n          \"value\": -120000000\r\n        },\r\n        {\r\n          \"name\": \"Single Candidate, Licensed Platform\",\r\n          \"childId\": \"C_single_clinical\",\r\n          \"value\": -60000000\r\n        },\r\n        {\r\n          \"name\": \"Don\u0027t Invest\",\r\n          \"childId\": \"T_no_invest\"\r\n        }\r\n      ]\r\n    },\r\n    \"C_platform_valid\": {\r\n      \"type\": \"chance\",\r\n      \"id\": \"C_platform_valid\",\r\n      \"name\": \"Platform Technology Validation\",\r\n      \"branches\": [\r\n        {\r\n          \"name\": \"Platform Validated\",\r\n          \"probability\": 0.55,\r\n          \"childId\": \"D_platform_strategy\"\r\n        },\r\n        {\r\n          \"name\": \"Partial Validation\",\r\n          \"probability\": 0.3,\r\n          \"childId\": \"D_partial_platform\"\r\n        },\r\n        {\r\n          \"name\": \"Technology Fails\",\r\n          \"probability\": 0.15,\r\n          \"childId\": \"T_platform_fail\",\r\n          \"value\": 30000000\r\n        }\r\n      ]\r\n    },\r\n    \"D_platform_strategy\": {\r\n      \"type\": \"decision\",\r\n      \"id\": \"D_platform_strategy\",\r\n      \"name\": \"Validated Platform Strategy\",\r\n      \"options\": [\r\n        {\r\n          \"name\": \"Pursue Multiple Candidates\",\r\n          \"childId\": \"C_multi_clinical\",\r\n          \"value\": -200000000\r\n        },\r\n        {\r\n          \"name\": \"License Platform Broadly\",\r\n          \"childId\": \"C_license_platform\"\r\n        },\r\n        {\r\n          \"name\": \"Focus on Lead Candidate Only\",\r\n          \"childId\": \"C_lead_clinical\",\r\n          \"value\": -100000000\r\n        }\r\n      ]\r\n    },\r\n    \"C_multi_clinical\": {\r\n      \"type\": \"chance\",\r\n      \"id\": \"C_multi_clinical\",\r\n      \"name\": \"Multiple Candidate Trials\",\r\n      \"branches\": [\r\n        {\r\n          \"name\": \"2+ Candidates Succeed\",\r\n          \"probability\": 0.25,\r\n          \"childId\": \"C_pandemic_multi\"\r\n        },\r\n        {\r\n          \"name\": \"1 Candidate Succeeds\",\r\n          \"probability\": 0.4,\r\n          \"childId\": \"C_competitive_single\"\r\n        },\r\n        {\r\n          \"name\": \"All Candidates Fail\",\r\n          \"probability\": 0.35,\r\n          \"childId\": \"T_multi_all_fail\",\r\n          \"value\": 50000000\r\n        }\r\n      ]\r\n    },\r\n    \"C_pandemic_multi\": {\r\n      \"type\": \"chance\",\r\n      \"id\": \"C_pandemic_multi\",\r\n      \"name\": \"Pandemic Preparedness Contracts\",\r\n      \"branches\": [\r\n        {\r\n          \"name\": \"Major Government Contracts\",\r\n          \"probability\": 0.35,\r\n          \"childId\": \"T_multi_govt\",\r\n          \"value\": 5000000000\r\n        },\r\n        {\r\n          \"name\": \"Moderate Contracts\",\r\n          \"probability\": 0.4,\r\n          \"childId\": \"T_multi_mod_contracts\",\r\n          \"value\": 3000000000\r\n        },\r\n        {\r\n          \"name\": \"Limited Demand\",\r\n          \"probability\": 0.25,\r\n          \"childId\": \"T_multi_limited\",\r\n          \"value\": 1500000000\r\n        }\r\n      ]\r\n    },\r\n    \"T_multi_govt\": {\r\n      \"type\": \"terminal\",\r\n      \"id\": \"T_multi_govt\",\r\n      \"name\": \"Multi: Major Govt Contracts\",\r\n      \"value\": 0\r\n    },\r\n    \"T_multi_mod_contracts\": {\r\n      \"type\": \"terminal\",\r\n      \"id\": \"T_multi_mod_contracts\",\r\n      \"name\": \"Multi: Moderate Contracts\",\r\n      \"value\": 0\r\n    },\r\n    \"T_multi_limited\": {\r\n      \"type\": \"terminal\",\r\n      \"id\": \"T_multi_limited\",\r\n      \"name\": \"Multi: Limited Demand\",\r\n      \"value\": 0\r\n    },\r\n    \"C_competitive_single\": {\r\n      \"type\": \"chance\",\r\n      \"id\": \"C_competitive_single\",\r\n      \"name\": \"Competitive Landscape\",\r\n      \"branches\": [\r\n        {\r\n          \"name\": \"First-to-Market Advantage\",\r\n          \"probability\": 0.3,\r\n          \"childId\": \"T_single_first\",\r\n          \"value\": 2000000000\r\n        },\r\n        {\r\n          \"name\": \"Competitive Market\",\r\n          \"probability\": 0.45,\r\n          \"childId\": \"T_single_competitive\",\r\n          \"value\": 1000000000\r\n        },\r\n        {\r\n          \"name\": \"Crowded Market\",\r\n          \"probability\": 0.25,\r\n          \"childId\": \"T_single_crowded\",\r\n          \"value\": 400000000\r\n        }\r\n      ]\r\n    },\r\n    \"T_single_first\": {\r\n      \"type\": \"terminal\",\r\n      \"id\": \"T_single_first\",\r\n      \"name\": \"Single: First-to-Market\",\r\n      \"value\": 0\r\n    },\r\n    \"T_single_competitive\": {\r\n      \"type\": \"terminal\",\r\n      \"id\": \"T_single_competitive\",\r\n      \"name\": \"Single: Competitive\",\r\n      \"value\": 0\r\n    },\r\n    \"T_single_crowded\": {\r\n      \"type\": \"terminal\",\r\n      \"id\": \"T_single_crowded\",\r\n      \"name\": \"Single: Crowded Market\",\r\n      \"value\": 0\r\n    },\r\n    \"T_multi_all_fail\": {\r\n      \"type\": \"terminal\",\r\n      \"id\": \"T_multi_all_fail\",\r\n      \"name\": \"All Candidates Fail\",\r\n      \"value\": 0\r\n    },\r\n    \"C_license_platform\": {\r\n      \"type\": \"chance\",\r\n      \"id\": \"C_license_platform\",\r\n      \"name\": \"Platform Licensing Outcome\",\r\n      \"branches\": [\r\n        {\r\n          \"name\": \"Multiple Major Licensees\",\r\n          \"probability\": 0.3,\r\n          \"childId\": \"T_license_major\",\r\n          \"value\": 2500000000\r\n        },\r\n        {\r\n          \"name\": \"Few Licensees\",\r\n          \"probability\": 0.4,\r\n          \"childId\": \"T_license_few\",\r\n          \"value\": 800000000\r\n        },\r\n        {\r\n          \"name\": \"Limited Interest\",\r\n          \"probability\": 0.3,\r\n          \"childId\": \"T_license_limited\",\r\n          \"value\": 200000000\r\n        }\r\n      ]\r\n    },\r\n    \"T_license_major\": {\r\n      \"type\": \"terminal\",\r\n      \"id\": \"T_license_major\",\r\n      \"name\": \"License: Multiple Major\",\r\n      \"value\": 0\r\n    },\r\n    \"T_license_few\": {\r\n      \"type\": \"terminal\",\r\n      \"id\": \"T_license_few\",\r\n      \"name\": \"License: Few Deals\",\r\n      \"value\": 0\r\n    },\r\n    \"T_license_limited\": {\r\n      \"type\": \"terminal\",\r\n      \"id\": \"T_license_limited\",\r\n      \"name\": \"License: Limited Interest\",\r\n      \"value\": 0\r\n    },\r\n    \"C_lead_clinical\": {\r\n      \"type\": \"chance\",\r\n      \"id\": \"C_lead_clinical\",\r\n      \"name\": \"Lead Candidate Clinical Trial\",\r\n      \"branches\": [\r\n        {\r\n          \"name\": \"Strong Efficacy + Safety\",\r\n          \"probability\": 0.35,\r\n          \"childId\": \"C_lead_pandemic\"\r\n        },\r\n        {\r\n          \"name\": \"Moderate Efficacy\",\r\n          \"probability\": 0.35,\r\n          \"childId\": \"T_lead_moderate\",\r\n          \"value\": 400000000\r\n        },\r\n        {\r\n          \"name\": \"Trial Failure\",\r\n          \"probability\": 0.3,\r\n          \"childId\": \"T_lead_fail\",\r\n          \"value\": 50000000\r\n        }\r\n      ]\r\n    },\r\n    \"C_lead_pandemic\": {\r\n      \"type\": \"chance\",\r\n      \"id\": \"C_lead_pandemic\",\r\n      \"name\": \"Lead: Pandemic Contracts\",\r\n      \"branches\": [\r\n        {\r\n          \"name\": \"Stockpile Contract Won\",\r\n          \"probability\": 0.4,\r\n          \"childId\": \"T_lead_stockpile\",\r\n          \"value\": 1800000000\r\n        },\r\n        {\r\n          \"name\": \"Commercial Only\",\r\n          \"probability\": 0.6,\r\n          \"childId\": \"T_lead_commercial\",\r\n          \"value\": 900000000\r\n        }\r\n      ]\r\n    },\r\n    \"T_lead_stockpile\": {\r\n      \"type\": \"terminal\",\r\n      \"id\": \"T_lead_stockpile\",\r\n      \"name\": \"Lead: Govt Stockpile\",\r\n      \"value\": 0\r\n    },\r\n    \"T_lead_commercial\": {\r\n      \"type\": \"terminal\",\r\n      \"id\": \"T_lead_commercial\",\r\n      \"name\": \"Lead: Commercial Only\",\r\n      \"value\": 0\r\n    },\r\n    \"T_lead_moderate\": {\r\n      \"type\": \"terminal\",\r\n      \"id\": \"T_lead_moderate\",\r\n      \"name\": \"Lead: Moderate Efficacy\",\r\n      \"value\": 0\r\n    },\r\n    \"T_lead_fail\": {\r\n      \"type\": \"terminal\",\r\n      \"id\": \"T_lead_fail\",\r\n      \"name\": \"Lead: Trial Failure\",\r\n      \"value\": 0\r\n    },\r\n    \"D_partial_platform\": {\r\n      \"type\": \"decision\",\r\n      \"id\": \"D_partial_platform\",\r\n      \"name\": \"Partial Validation - Next Step?\",\r\n      \"options\": [\r\n        {\r\n          \"name\": \"Invest More to Fix Issues\",\r\n          \"childId\": \"C_fix_platform\",\r\n          \"value\": -80000000\r\n        },\r\n        {\r\n          \"name\": \"Pivot to Single Candidate\",\r\n          \"childId\": \"C_pivot_single\",\r\n          \"value\": -50000000\r\n        },\r\n        {\r\n          \"name\": \"Sell Technology Assets\",\r\n          \"childId\": \"T_sell_partial\",\r\n          \"value\": 100000000\r\n        }\r\n      ]\r\n    },\r\n    \"C_fix_platform\": {\r\n      \"type\": \"chance\",\r\n      \"id\": \"C_fix_platform\",\r\n      \"name\": \"Platform Fix Outcome\",\r\n      \"branches\": [\r\n        {\r\n          \"name\": \"Issues Resolved\",\r\n          \"probability\": 0.4,\r\n          \"childId\": \"T_fix_resolved\",\r\n          \"value\": 1500000000\r\n        },\r\n        {\r\n          \"name\": \"Partial Fix\",\r\n          \"probability\": 0.35,\r\n          \"childId\": \"T_fix_partial\",\r\n          \"value\": 500000000\r\n        },\r\n        {\r\n          \"name\": \"Cannot Fix\",\r\n          \"probability\": 0.25,\r\n          \"childId\": \"T_fix_fail\",\r\n          \"value\": 50000000\r\n        }\r\n      ]\r\n    },\r\n    \"T_fix_resolved\": {\r\n      \"type\": \"terminal\",\r\n      \"id\": \"T_fix_resolved\",\r\n      \"name\": \"Fix: Platform Resolved\",\r\n      \"value\": 0\r\n    },\r\n    \"T_fix_partial\": {\r\n      \"type\": \"terminal\",\r\n      \"id\": \"T_fix_partial\",\r\n      \"name\": \"Fix: Partial Success\",\r\n      \"value\": 0\r\n    },\r\n    \"T_fix_fail\": {\r\n      \"type\": \"terminal\",\r\n      \"id\": \"T_fix_fail\",\r\n      \"name\": \"Fix: Cannot Resolve\",\r\n      \"value\": 0\r\n    },\r\n    \"C_pivot_single\": {\r\n      \"type\": \"chance\",\r\n      \"id\": \"C_pivot_single\",\r\n      \"name\": \"Pivot to Single Candidate\",\r\n      \"branches\": [\r\n        {\r\n          \"name\": \"Candidate Succeeds\",\r\n          \"probability\": 0.35,\r\n          \"childId\": \"T_pivot_success\",\r\n          \"value\": 800000000\r\n        },\r\n        {\r\n          \"name\": \"Marginal Result\",\r\n          \"probability\": 0.35,\r\n          \"childId\": \"T_pivot_marginal\",\r\n          \"value\": 200000000\r\n        },\r\n        {\r\n          \"name\": \"Pivot Fails\",\r\n          \"probability\": 0.3,\r\n          \"childId\": \"T_pivot_fail\",\r\n          \"value\": 20000000\r\n        }\r\n      ]\r\n    },\r\n    \"T_pivot_success\": {\r\n      \"type\": \"terminal\",\r\n      \"id\": \"T_pivot_success\",\r\n      \"name\": \"Pivot: Candidate Succeeds\",\r\n      \"value\": 0\r\n    },\r\n    \"T_pivot_marginal\": {\r\n      \"type\": \"terminal\",\r\n      \"id\": \"T_pivot_marginal\",\r\n      \"name\": \"Pivot: Marginal Result\",\r\n      \"value\": 0\r\n    },\r\n    \"T_pivot_fail\": {\r\n      \"type\": \"terminal\",\r\n      \"id\": \"T_pivot_fail\",\r\n      \"name\": \"Pivot: Failure\",\r\n      \"value\": 0\r\n    },\r\n    \"T_sell_partial\": {\r\n      \"type\": \"terminal\",\r\n      \"id\": \"T_sell_partial\",\r\n      \"name\": \"Sell Partial Technology\",\r\n      \"value\": 0\r\n    },\r\n    \"T_platform_fail\": {\r\n      \"type\": \"terminal\",\r\n      \"id\": \"T_platform_fail\",\r\n      \"name\": \"Platform Technology Fails\",\r\n      \"value\": 0\r\n    },\r\n    \"C_platform_valid_lite\": {\r\n      \"type\": \"chance\",\r\n      \"id\": \"C_platform_valid_lite\",\r\n      \"name\": \"Platform Validation (Lite)\",\r\n      \"branches\": [\r\n        {\r\n          \"name\": \"Platform Validated\",\r\n          \"probability\": 0.5,\r\n          \"childId\": \"C_partner_search\"\r\n        },\r\n        {\r\n          \"name\": \"Partial Results\",\r\n          \"probability\": 0.3,\r\n          \"childId\": \"T_lite_partial\",\r\n          \"value\": 60000000\r\n        },\r\n        {\r\n          \"name\": \"Technology Fails\",\r\n          \"probability\": 0.2,\r\n          \"childId\": \"T_lite_fail\",\r\n          \"value\": 10000000\r\n        }\r\n      ]\r\n    },\r\n    \"C_partner_search\": {\r\n      \"type\": \"chance\",\r\n      \"id\": \"C_partner_search\",\r\n      \"name\": \"Partner Search Outcome\",\r\n      \"branches\": [\r\n        {\r\n          \"name\": \"Major Pharma Partner\",\r\n          \"probability\": 0.3,\r\n          \"childId\": \"C_pharma_partner_result\"\r\n        },\r\n        {\r\n          \"name\": \"Mid-Size Partner\",\r\n          \"probability\": 0.35,\r\n          \"childId\": \"T_midsize_partner\",\r\n          \"value\": 400000000\r\n        },\r\n        {\r\n          \"name\": \"No Partner Found\",\r\n          \"probability\": 0.35,\r\n          \"childId\": \"T_no_partner\",\r\n          \"value\": 50000000\r\n        }\r\n      ]\r\n    },\r\n    \"C_pharma_partner_result\": {\r\n      \"type\": \"chance\",\r\n      \"id\": \"C_pharma_partner_result\",\r\n      \"name\": \"Major Partner Development\",\r\n      \"branches\": [\r\n        {\r\n          \"name\": \"Multiple Products Launched\",\r\n          \"probability\": 0.3,\r\n          \"childId\": \"T_partner_multi\",\r\n          \"value\": 2000000000\r\n        },\r\n        {\r\n          \"name\": \"Single Product Launched\",\r\n          \"probability\": 0.4,\r\n          \"childId\": \"T_partner_single\",\r\n          \"value\": 800000000\r\n        },\r\n        {\r\n          \"name\": \"Partner Deprioritizes\",\r\n          \"probability\": 0.3,\r\n          \"childId\": \"T_partner_depri\",\r\n          \"value\": 150000000\r\n        }\r\n      ]\r\n    },\r\n    \"T_partner_multi\": {\r\n      \"type\": \"terminal\",\r\n      \"id\": \"T_partner_multi\",\r\n      \"name\": \"Partner: Multi-Product\",\r\n      \"value\": 0\r\n    },\r\n    \"T_partner_single\": {\r\n      \"type\": \"terminal\",\r\n      \"id\": \"T_partner_single\",\r\n      \"name\": \"Partner: Single Product\",\r\n      \"value\": 0\r\n    },\r\n    \"T_partner_depri\": {\r\n      \"type\": \"terminal\",\r\n      \"id\": \"T_partner_depri\",\r\n      \"name\": \"Partner: Deprioritized\",\r\n      \"value\": 0\r\n    },\r\n    \"T_midsize_partner\": {\r\n      \"type\": \"terminal\",\r\n      \"id\": \"T_midsize_partner\",\r\n      \"name\": \"Mid-Size Partner Deal\",\r\n      \"value\": 0\r\n    },\r\n    \"T_no_partner\": {\r\n      \"type\": \"terminal\",\r\n      \"id\": \"T_no_partner\",\r\n      \"name\": \"No Partner Found\",\r\n      \"value\": 0\r\n    },\r\n    \"T_lite_partial\": {\r\n      \"type\": \"terminal\",\r\n      \"id\": \"T_lite_partial\",\r\n      \"name\": \"Lite: Partial Results\",\r\n      \"value\": 0\r\n    },\r\n    \"T_lite_fail\": {\r\n      \"type\": \"terminal\",\r\n      \"id\": \"T_lite_fail\",\r\n      \"name\": \"Lite: Technology Fails\",\r\n      \"value\": 0\r\n    },\r\n    \"C_single_clinical\": {\r\n      \"type\": \"chance\",\r\n      \"id\": \"C_single_clinical\",\r\n      \"name\": \"Single Candidate Trial\",\r\n      \"branches\": [\r\n        {\r\n          \"name\": \"Strong Efficacy\",\r\n          \"probability\": 0.3,\r\n          \"childId\": \"C_single_competitive\"\r\n        },\r\n        {\r\n          \"name\": \"Moderate Efficacy\",\r\n          \"probability\": 0.35,\r\n          \"childId\": \"T_single_mod_eff\",\r\n          \"value\": 150000000\r\n        },\r\n        {\r\n          \"name\": \"Trial Failure\",\r\n          \"probability\": 0.35,\r\n          \"childId\": \"T_single_trial_fail\"\r\n        }\r\n      ]\r\n    },\r\n    \"C_single_competitive\": {\r\n      \"type\": \"chance\",\r\n      \"id\": \"C_single_competitive\",\r\n      \"name\": \"Single: Competitive Position\",\r\n      \"branches\": [\r\n        {\r\n          \"name\": \"Differentiated Product\",\r\n          \"probability\": 0.35,\r\n          \"childId\": \"T_single_diff\",\r\n          \"value\": 800000000\r\n        },\r\n        {\r\n          \"name\": \"Me-Too Product\",\r\n          \"probability\": 0.4,\r\n          \"childId\": \"T_single_metoo\",\r\n          \"value\": 300000000\r\n        },\r\n        {\r\n          \"name\": \"Outcompeted\",\r\n          \"probability\": 0.25,\r\n          \"childId\": \"T_single_outcomp\",\r\n          \"value\": 80000000\r\n        }\r\n      ]\r\n    },\r\n    \"T_single_diff\": {\r\n      \"type\": \"terminal\",\r\n      \"id\": \"T_single_diff\",\r\n      \"name\": \"Single: Differentiated\",\r\n      \"value\": 0\r\n    },\r\n    \"T_single_metoo\": {\r\n      \"type\": \"terminal\",\r\n      \"id\": \"T_single_metoo\",\r\n      \"name\": \"Single: Me-Too Product\",\r\n      \"value\": 0\r\n    },\r\n    \"T_single_outcomp\": {\r\n      \"type\": \"terminal\",\r\n      \"id\": \"T_single_outcomp\",\r\n      \"name\": \"Single: Outcompeted\",\r\n      \"value\": 0\r\n    },\r\n    \"T_single_mod_eff\": {\r\n      \"type\": \"terminal\",\r\n      \"id\": \"T_single_mod_eff\",\r\n      \"name\": \"Single: Moderate Efficacy\",\r\n      \"value\": 0\r\n    },\r\n    \"T_single_trial_fail\": {\r\n      \"type\": \"terminal\",\r\n      \"id\": \"T_single_trial_fail\",\r\n      \"name\": \"Single: Trial Failure\",\r\n      \"value\": 0\r\n    },\r\n    \"T_no_invest\": {\r\n      \"type\": \"terminal\",\r\n      \"id\": \"T_no_invest\",\r\n      \"name\": \"Don\u0027t Invest\",\r\n      \"value\": 0\r\n    }\r\n  },\r\n  \"Settings\": {\r\n    \"ModelName\": \"Vaccine Platform Investment\",\r\n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\"MC_BV_D_root_C_platform_valid\": \"=-FullPlatformLeadCandidateCost\",\r\n      \"MC_BV_D_root_C_platform_valid_lite\": \"=-PlatformOnlySeekPartnerCost\",\r\n      \"MC_BV_D_root_C_single_clinical\": \"=-SingleCandidateLicensedPlatformCost\",\r\n      \"MC_BV_D_platform_strategy_C_multi_clinical\": \"=-PursueMultipleCandidatesCost\",\r\n      \"MC_BV_D_platform_strategy_C_lead_clinical\": \"=-FocusOnLeadCandidateOnlyCost\",\r\n      \"MC_BV_D_partial_platform_C_fix_platform\": \"=-InvestMoreToFixIssuesCost\",\r\n      \"MC_BV_D_partial_platform_C_pivot_single\": \"=-PivotToSingleCandidateCost\",\r\n      \"MC_BV_D_partial_platform_T_sell_partial\": \"=SellTechnologyAssetsValue\"\r\n  }\r\n}"}}</t>
  </si>
  <si>
    <t>Pandemic Preparedness Contracts</t>
  </si>
  <si>
    <t>Multiple Candidate Trials</t>
  </si>
  <si>
    <t>Competitive Landscape</t>
  </si>
  <si>
    <t>Validated Platform Strategy</t>
  </si>
  <si>
    <t>Platform Licensing Outcome</t>
  </si>
  <si>
    <t>Lead: Pandemic Contracts</t>
  </si>
  <si>
    <t>Lead Candidate Clinical Trial</t>
  </si>
  <si>
    <t>Platform Technology Validation</t>
  </si>
  <si>
    <t>Platform Fix Outcome</t>
  </si>
  <si>
    <t>Partial Validation - Next Step?</t>
  </si>
  <si>
    <t>Pivot to Single Candidate</t>
  </si>
  <si>
    <t>Vaccine Platform Investment</t>
  </si>
  <si>
    <t>Major Partner Development</t>
  </si>
  <si>
    <t>Partner Search Outcome</t>
  </si>
  <si>
    <t>Platform Validation (Lite)</t>
  </si>
  <si>
    <t>Single: Competitive Position</t>
  </si>
  <si>
    <t>Single Candidate Trial</t>
  </si>
  <si>
    <t>Vaccine Platform Investment — Control Panel</t>
  </si>
  <si>
    <t>Adjust parameters below to update the decision tree instantly</t>
  </si>
  <si>
    <t>Parameter</t>
  </si>
  <si>
    <t>Value</t>
  </si>
  <si>
    <t>Units</t>
  </si>
  <si>
    <t>Notes</t>
  </si>
  <si>
    <t>Full Platform + Lead Candidate</t>
  </si>
  <si>
    <t>$</t>
  </si>
  <si>
    <t>Investment for Platform Technology Validation path</t>
  </si>
  <si>
    <t>Platform Only, Seek Partner</t>
  </si>
  <si>
    <t>Investment for Platform Validation (Lite) path</t>
  </si>
  <si>
    <t>Single Candidate, Licensed Platform</t>
  </si>
  <si>
    <t>Investment for Single Candidate Trial path</t>
  </si>
  <si>
    <t>Pursue Multiple Candidates</t>
  </si>
  <si>
    <t>Investment for Multiple Candidate Trials path</t>
  </si>
  <si>
    <t>Focus on Lead Candidate Only</t>
  </si>
  <si>
    <t>Investment for Lead Candidate Clinical Trial path</t>
  </si>
  <si>
    <t>Invest More to Fix Issues</t>
  </si>
  <si>
    <t>Investment for Platform Fix Outcome path</t>
  </si>
  <si>
    <t>Investment for Pivot to Single Candidate path</t>
  </si>
  <si>
    <t>Sell Technology Assets</t>
  </si>
  <si>
    <t>Sell Partial Technology</t>
  </si>
  <si>
    <t>Vaccine Platform Investment Decision</t>
  </si>
  <si>
    <t>ModelChoice Example Model</t>
  </si>
  <si>
    <t>Background</t>
  </si>
  <si>
    <t>A biotech company with mRNA expertise is evaluating whether to invest in a</t>
  </si>
  <si>
    <t>next-generation mRNA vaccine platform. The platform could enable rapid</t>
  </si>
  <si>
    <t>development of vaccines against multiple infectious diseases, including</t>
  </si>
  <si>
    <t>pandemic preparedness candidates. The investment ranges from $60M for a</t>
  </si>
  <si>
    <t>single candidate to $300M for a full platform with lead product.</t>
  </si>
  <si>
    <t>Option 1: Full Platform + Lead Candidate ($300M)</t>
  </si>
  <si>
    <t>Build the complete mRNA platform including lipid nanoparticle delivery,</t>
  </si>
  <si>
    <t>self-amplifying RNA technology, and thermostable formulation. Simultaneously</t>
  </si>
  <si>
    <t>advance a lead vaccine candidate through clinical trials. If platform is</t>
  </si>
  <si>
    <t>validated, decide: pursue multiple candidates or license broadly.</t>
  </si>
  <si>
    <t>Option 2: Platform Only, Seek Partner ($120M)</t>
  </si>
  <si>
    <t>Develop the platform technology without committing to specific vaccine</t>
  </si>
  <si>
    <t>candidates. Once validated, seek pharma partners to develop and</t>
  </si>
  <si>
    <t>commercialize vaccines using the platform.</t>
  </si>
  <si>
    <t>Option 3: Single Candidate, Licensed Platform ($60M)</t>
  </si>
  <si>
    <t>License an existing mRNA platform from a competitor and focus solely on</t>
  </si>
  <si>
    <t>developing one vaccine candidate. Lower investment but no platform ownership.</t>
  </si>
  <si>
    <t>Option 4: Don\u0027t Invest</t>
  </si>
  <si>
    <t>Preserve capital for other opportunities. No exposure to vaccine market.</t>
  </si>
  <si>
    <t>Decision Objective</t>
  </si>
  <si>
    <t>Maximize expected NPV. Platform value can reach $5B if multiple products</t>
  </si>
  <si>
    <t>succeed, but technology risk and competitive landscape are significant.</t>
  </si>
  <si>
    <t>Key Assumptions</t>
  </si>
  <si>
    <t>Full Platform Investment</t>
  </si>
  <si>
    <t>Platform + lead candidate through Phase 2</t>
  </si>
  <si>
    <t>Platform Only Investment</t>
  </si>
  <si>
    <t>Technology development, no clinical candidates</t>
  </si>
  <si>
    <t>Single Candidate Investment</t>
  </si>
  <si>
    <t>Licensed platform + one candidate</t>
  </si>
  <si>
    <t>Platform Validation Rate</t>
  </si>
  <si>
    <t>50-55%</t>
  </si>
  <si>
    <t>Novel mRNA technology works as designed</t>
  </si>
  <si>
    <t>Clinical Success (Strong)</t>
  </si>
  <si>
    <t>25-35%</t>
  </si>
  <si>
    <t>Vaccine shows strong efficacy and safety</t>
  </si>
  <si>
    <t>Multi-Candidate Success</t>
  </si>
  <si>
    <t>2+ candidates succeed from pipeline</t>
  </si>
  <si>
    <t>Govt Pandemic Contracts</t>
  </si>
  <si>
    <t>35-40%</t>
  </si>
  <si>
    <t>BARDA/CEPI stockpile agreements</t>
  </si>
  <si>
    <t>Peak Value (Multi-Product)</t>
  </si>
  <si>
    <t>$3-5B</t>
  </si>
  <si>
    <t>Platform with multiple approved vaccines</t>
  </si>
  <si>
    <t>Peak Value (Single Product)</t>
  </si>
  <si>
    <t>$0.8-2B</t>
  </si>
  <si>
    <t>One approved vaccine, market dependent</t>
  </si>
  <si>
    <t>Major Pharma Partner Prob.</t>
  </si>
  <si>
    <t>Top-10 pharma licenses platform</t>
  </si>
  <si>
    <t>Suggested Analyses</t>
  </si>
  <si>
    <t>▶ Strategy Table - Compare full platform vs partner vs single candidate</t>
  </si>
  <si>
    <t>▶ Sensitivity Analysis - How do validation probability and govt contracts affect EV?</t>
  </si>
  <si>
    <t>▶ Risk Profile - Visualize the asymmetric upside of platform ownership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</si>
</sst>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86</xdr:row>
      <xdr:rowOff>0</xdr:rowOff>
    </xdr:from>
    <xdr:to>
      <xdr:col>2</xdr:col>
      <xdr:colOff>9525</xdr:colOff>
      <xdr:row>86</xdr:row>
      <xdr:rowOff>0</xdr:rowOff>
    </xdr:to>
    <xdr:cxnSp macro="">
      <xdr:nvCxnSpPr>
        <xdr:cNvPr id="173" name="MC_Entry">
          <a:extLst>
            <a:ext uri="{FF2B5EF4-FFF2-40B4-BE49-F238E27FC236}">
              <a16:creationId xmlns:a16="http://schemas.microsoft.com/office/drawing/2014/main" id="{25CFD9D1-8429-F14A-7C1B-EB84C31422D7}"/>
            </a:ext>
          </a:extLst>
        </xdr:cNvPr>
        <xdr:cNvCxnSpPr/>
      </xdr:nvCxnSpPr>
      <xdr:spPr>
        <a:xfrm>
          <a:off x="665163" y="16325850"/>
          <a:ext cx="2068512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85</xdr:row>
      <xdr:rowOff>99250</xdr:rowOff>
    </xdr:from>
    <xdr:ext cx="1382943" cy="182550"/>
    <xdr:sp macro="_xll.MC_OnTreeNameClick" textlink="">
      <xdr:nvSpPr>
        <xdr:cNvPr id="174" name="MC_TreeName">
          <a:extLst>
            <a:ext uri="{FF2B5EF4-FFF2-40B4-BE49-F238E27FC236}">
              <a16:creationId xmlns:a16="http://schemas.microsoft.com/office/drawing/2014/main" id="{43C374CF-B8CF-BCF8-EBFE-CE0732DAC8E0}"/>
            </a:ext>
          </a:extLst>
        </xdr:cNvPr>
        <xdr:cNvSpPr txBox="1"/>
      </xdr:nvSpPr>
      <xdr:spPr>
        <a:xfrm>
          <a:off x="665163" y="16234600"/>
          <a:ext cx="138294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Vaccine Platform Investment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74687</xdr:colOff>
      <xdr:row>61</xdr:row>
      <xdr:rowOff>174625</xdr:rowOff>
    </xdr:from>
    <xdr:to>
      <xdr:col>3</xdr:col>
      <xdr:colOff>47626</xdr:colOff>
      <xdr:row>86</xdr:row>
      <xdr:rowOff>579</xdr:rowOff>
    </xdr:to>
    <xdr:sp macro="" textlink="">
      <xdr:nvSpPr>
        <xdr:cNvPr id="175" name="MC_BR_D_root_C_platform_valid">
          <a:extLst>
            <a:ext uri="{FF2B5EF4-FFF2-40B4-BE49-F238E27FC236}">
              <a16:creationId xmlns:a16="http://schemas.microsoft.com/office/drawing/2014/main" id="{711FC2CC-1E77-179B-89D1-9D5A238F68AB}"/>
            </a:ext>
          </a:extLst>
        </xdr:cNvPr>
        <xdr:cNvSpPr/>
      </xdr:nvSpPr>
      <xdr:spPr>
        <a:xfrm>
          <a:off x="2798837" y="11737975"/>
          <a:ext cx="3230489" cy="4588454"/>
        </a:xfrm>
        <a:custGeom>
          <a:avLst/>
          <a:gdLst/>
          <a:ahLst/>
          <a:cxnLst/>
          <a:rect l="0" t="0" r="0" b="0"/>
          <a:pathLst>
            <a:path w="3230489" h="4588454">
              <a:moveTo>
                <a:pt x="0" y="4587297"/>
              </a:moveTo>
              <a:lnTo>
                <a:pt x="166623" y="15297"/>
              </a:lnTo>
              <a:lnTo>
                <a:pt x="182488" y="0"/>
              </a:lnTo>
              <a:lnTo>
                <a:pt x="3230488" y="0"/>
              </a:lnTo>
              <a:lnTo>
                <a:pt x="3230488" y="31750"/>
              </a:lnTo>
              <a:lnTo>
                <a:pt x="182488" y="31750"/>
              </a:lnTo>
              <a:lnTo>
                <a:pt x="198353" y="16453"/>
              </a:lnTo>
              <a:lnTo>
                <a:pt x="31728" y="4588453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61</xdr:row>
      <xdr:rowOff>99251</xdr:rowOff>
    </xdr:from>
    <xdr:ext cx="1472711" cy="182550"/>
    <xdr:sp macro="_xll.MC_OnBranchLabelClick" textlink="">
      <xdr:nvSpPr>
        <xdr:cNvPr id="176" name="MC_BN_D_root_C_platform_valid">
          <a:extLst>
            <a:ext uri="{FF2B5EF4-FFF2-40B4-BE49-F238E27FC236}">
              <a16:creationId xmlns:a16="http://schemas.microsoft.com/office/drawing/2014/main" id="{7CAFF200-7C69-FDDD-E194-31C17D0D46E3}"/>
            </a:ext>
          </a:extLst>
        </xdr:cNvPr>
        <xdr:cNvSpPr txBox="1"/>
      </xdr:nvSpPr>
      <xdr:spPr>
        <a:xfrm>
          <a:off x="3010535" y="11662601"/>
          <a:ext cx="147271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Full Platform + Lead Candidate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84211</xdr:colOff>
      <xdr:row>85</xdr:row>
      <xdr:rowOff>190153</xdr:rowOff>
    </xdr:from>
    <xdr:to>
      <xdr:col>3</xdr:col>
      <xdr:colOff>47626</xdr:colOff>
      <xdr:row>102</xdr:row>
      <xdr:rowOff>6351</xdr:rowOff>
    </xdr:to>
    <xdr:sp macro="" textlink="">
      <xdr:nvSpPr>
        <xdr:cNvPr id="177" name="MC_BR_D_root_C_platform_valid_lite">
          <a:extLst>
            <a:ext uri="{FF2B5EF4-FFF2-40B4-BE49-F238E27FC236}">
              <a16:creationId xmlns:a16="http://schemas.microsoft.com/office/drawing/2014/main" id="{B1D18A53-C8A2-7533-1631-86BB985BEA78}"/>
            </a:ext>
          </a:extLst>
        </xdr:cNvPr>
        <xdr:cNvSpPr/>
      </xdr:nvSpPr>
      <xdr:spPr>
        <a:xfrm>
          <a:off x="2808361" y="16325503"/>
          <a:ext cx="3220965" cy="3054698"/>
        </a:xfrm>
        <a:custGeom>
          <a:avLst/>
          <a:gdLst/>
          <a:ahLst/>
          <a:cxnLst/>
          <a:rect l="0" t="0" r="0" b="0"/>
          <a:pathLst>
            <a:path w="3220965" h="3054698">
              <a:moveTo>
                <a:pt x="12681" y="0"/>
              </a:moveTo>
              <a:lnTo>
                <a:pt x="179305" y="3048000"/>
              </a:lnTo>
              <a:lnTo>
                <a:pt x="172964" y="3041997"/>
              </a:lnTo>
              <a:lnTo>
                <a:pt x="3220964" y="3041997"/>
              </a:lnTo>
              <a:lnTo>
                <a:pt x="3220964" y="3054697"/>
              </a:lnTo>
              <a:lnTo>
                <a:pt x="172964" y="3054697"/>
              </a:lnTo>
              <a:lnTo>
                <a:pt x="166623" y="3048694"/>
              </a:lnTo>
              <a:lnTo>
                <a:pt x="0" y="6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101</xdr:row>
      <xdr:rowOff>99250</xdr:rowOff>
    </xdr:from>
    <xdr:ext cx="1332865" cy="182550"/>
    <xdr:sp macro="_xll.MC_OnBranchLabelClick" textlink="">
      <xdr:nvSpPr>
        <xdr:cNvPr id="178" name="MC_BN_D_root_C_platform_valid_lite">
          <a:extLst>
            <a:ext uri="{FF2B5EF4-FFF2-40B4-BE49-F238E27FC236}">
              <a16:creationId xmlns:a16="http://schemas.microsoft.com/office/drawing/2014/main" id="{5790CAAD-DAED-1FAC-5BAE-6B57A2300B09}"/>
            </a:ext>
          </a:extLst>
        </xdr:cNvPr>
        <xdr:cNvSpPr txBox="1"/>
      </xdr:nvSpPr>
      <xdr:spPr>
        <a:xfrm>
          <a:off x="3010535" y="19282600"/>
          <a:ext cx="133286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Platform Only, Seek Partner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84204</xdr:colOff>
      <xdr:row>85</xdr:row>
      <xdr:rowOff>190316</xdr:rowOff>
    </xdr:from>
    <xdr:to>
      <xdr:col>3</xdr:col>
      <xdr:colOff>47626</xdr:colOff>
      <xdr:row>116</xdr:row>
      <xdr:rowOff>6351</xdr:rowOff>
    </xdr:to>
    <xdr:sp macro="" textlink="">
      <xdr:nvSpPr>
        <xdr:cNvPr id="179" name="MC_BR_D_root_C_single_clinical">
          <a:extLst>
            <a:ext uri="{FF2B5EF4-FFF2-40B4-BE49-F238E27FC236}">
              <a16:creationId xmlns:a16="http://schemas.microsoft.com/office/drawing/2014/main" id="{705D1FAF-8D9D-3414-29F5-BE387F84512E}"/>
            </a:ext>
          </a:extLst>
        </xdr:cNvPr>
        <xdr:cNvSpPr/>
      </xdr:nvSpPr>
      <xdr:spPr>
        <a:xfrm>
          <a:off x="2808354" y="16325666"/>
          <a:ext cx="3220972" cy="5721535"/>
        </a:xfrm>
        <a:custGeom>
          <a:avLst/>
          <a:gdLst/>
          <a:ahLst/>
          <a:cxnLst/>
          <a:rect l="0" t="0" r="0" b="0"/>
          <a:pathLst>
            <a:path w="3220972" h="5721535">
              <a:moveTo>
                <a:pt x="12694" y="0"/>
              </a:moveTo>
              <a:lnTo>
                <a:pt x="179318" y="5715000"/>
              </a:lnTo>
              <a:lnTo>
                <a:pt x="172971" y="5708834"/>
              </a:lnTo>
              <a:lnTo>
                <a:pt x="3220971" y="5708834"/>
              </a:lnTo>
              <a:lnTo>
                <a:pt x="3220971" y="5721534"/>
              </a:lnTo>
              <a:lnTo>
                <a:pt x="172971" y="5721534"/>
              </a:lnTo>
              <a:lnTo>
                <a:pt x="166624" y="5715368"/>
              </a:lnTo>
              <a:lnTo>
                <a:pt x="0" y="36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115</xdr:row>
      <xdr:rowOff>99250</xdr:rowOff>
    </xdr:from>
    <xdr:ext cx="1715150" cy="182550"/>
    <xdr:sp macro="_xll.MC_OnBranchLabelClick" textlink="">
      <xdr:nvSpPr>
        <xdr:cNvPr id="180" name="MC_BN_D_root_C_single_clinical">
          <a:extLst>
            <a:ext uri="{FF2B5EF4-FFF2-40B4-BE49-F238E27FC236}">
              <a16:creationId xmlns:a16="http://schemas.microsoft.com/office/drawing/2014/main" id="{AE90900D-B473-7013-427F-D64E10900802}"/>
            </a:ext>
          </a:extLst>
        </xdr:cNvPr>
        <xdr:cNvSpPr txBox="1"/>
      </xdr:nvSpPr>
      <xdr:spPr>
        <a:xfrm>
          <a:off x="3010535" y="21949600"/>
          <a:ext cx="17151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Single Candidate, Licensed Platform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84203</xdr:colOff>
      <xdr:row>85</xdr:row>
      <xdr:rowOff>190347</xdr:rowOff>
    </xdr:from>
    <xdr:to>
      <xdr:col>3</xdr:col>
      <xdr:colOff>47626</xdr:colOff>
      <xdr:row>122</xdr:row>
      <xdr:rowOff>6351</xdr:rowOff>
    </xdr:to>
    <xdr:sp macro="" textlink="">
      <xdr:nvSpPr>
        <xdr:cNvPr id="181" name="MC_BR_D_root_T_no_invest">
          <a:extLst>
            <a:ext uri="{FF2B5EF4-FFF2-40B4-BE49-F238E27FC236}">
              <a16:creationId xmlns:a16="http://schemas.microsoft.com/office/drawing/2014/main" id="{8AC0E929-4852-D313-2BD4-53E1F35ADEC9}"/>
            </a:ext>
          </a:extLst>
        </xdr:cNvPr>
        <xdr:cNvSpPr/>
      </xdr:nvSpPr>
      <xdr:spPr>
        <a:xfrm>
          <a:off x="2808353" y="16325697"/>
          <a:ext cx="3220973" cy="6864504"/>
        </a:xfrm>
        <a:custGeom>
          <a:avLst/>
          <a:gdLst/>
          <a:ahLst/>
          <a:cxnLst/>
          <a:rect l="0" t="0" r="0" b="0"/>
          <a:pathLst>
            <a:path w="3220973" h="6864504">
              <a:moveTo>
                <a:pt x="12696" y="0"/>
              </a:moveTo>
              <a:lnTo>
                <a:pt x="179320" y="6858000"/>
              </a:lnTo>
              <a:lnTo>
                <a:pt x="172972" y="6851803"/>
              </a:lnTo>
              <a:lnTo>
                <a:pt x="3220972" y="6851803"/>
              </a:lnTo>
              <a:lnTo>
                <a:pt x="3220972" y="6864503"/>
              </a:lnTo>
              <a:lnTo>
                <a:pt x="172972" y="6864503"/>
              </a:lnTo>
              <a:lnTo>
                <a:pt x="166624" y="6858306"/>
              </a:lnTo>
              <a:lnTo>
                <a:pt x="0" y="3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121</xdr:row>
      <xdr:rowOff>99250</xdr:rowOff>
    </xdr:from>
    <xdr:ext cx="594009" cy="182550"/>
    <xdr:sp macro="_xll.MC_OnBranchLabelClick" textlink="">
      <xdr:nvSpPr>
        <xdr:cNvPr id="182" name="MC_BN_D_root_T_no_invest">
          <a:extLst>
            <a:ext uri="{FF2B5EF4-FFF2-40B4-BE49-F238E27FC236}">
              <a16:creationId xmlns:a16="http://schemas.microsoft.com/office/drawing/2014/main" id="{59190DC9-78E0-1902-31B7-18B9185B89CE}"/>
            </a:ext>
          </a:extLst>
        </xdr:cNvPr>
        <xdr:cNvSpPr txBox="1"/>
      </xdr:nvSpPr>
      <xdr:spPr>
        <a:xfrm>
          <a:off x="3010535" y="23092600"/>
          <a:ext cx="59400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Don't Invest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74688</xdr:colOff>
      <xdr:row>39</xdr:row>
      <xdr:rowOff>174625</xdr:rowOff>
    </xdr:from>
    <xdr:to>
      <xdr:col>4</xdr:col>
      <xdr:colOff>47626</xdr:colOff>
      <xdr:row>62</xdr:row>
      <xdr:rowOff>632</xdr:rowOff>
    </xdr:to>
    <xdr:sp macro="" textlink="">
      <xdr:nvSpPr>
        <xdr:cNvPr id="183" name="MC_BR_C_platform_valid_D_platform_strategy">
          <a:extLst>
            <a:ext uri="{FF2B5EF4-FFF2-40B4-BE49-F238E27FC236}">
              <a16:creationId xmlns:a16="http://schemas.microsoft.com/office/drawing/2014/main" id="{6603CDEB-A4B0-0C19-CBF0-50BBC881BB0F}"/>
            </a:ext>
          </a:extLst>
        </xdr:cNvPr>
        <xdr:cNvSpPr/>
      </xdr:nvSpPr>
      <xdr:spPr>
        <a:xfrm>
          <a:off x="6056388" y="7546975"/>
          <a:ext cx="2873301" cy="4207507"/>
        </a:xfrm>
        <a:custGeom>
          <a:avLst/>
          <a:gdLst/>
          <a:ahLst/>
          <a:cxnLst/>
          <a:rect l="0" t="0" r="0" b="0"/>
          <a:pathLst>
            <a:path w="2873301" h="4207507">
              <a:moveTo>
                <a:pt x="0" y="4206244"/>
              </a:moveTo>
              <a:lnTo>
                <a:pt x="166624" y="15244"/>
              </a:lnTo>
              <a:lnTo>
                <a:pt x="182487" y="0"/>
              </a:lnTo>
              <a:lnTo>
                <a:pt x="2873300" y="0"/>
              </a:lnTo>
              <a:lnTo>
                <a:pt x="2873300" y="31750"/>
              </a:lnTo>
              <a:lnTo>
                <a:pt x="182487" y="31750"/>
              </a:lnTo>
              <a:lnTo>
                <a:pt x="198350" y="16506"/>
              </a:lnTo>
              <a:lnTo>
                <a:pt x="31726" y="420750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39</xdr:row>
      <xdr:rowOff>99251</xdr:rowOff>
    </xdr:from>
    <xdr:ext cx="893771" cy="182550"/>
    <xdr:sp macro="_xll.MC_OnBranchLabelClick" textlink="">
      <xdr:nvSpPr>
        <xdr:cNvPr id="184" name="MC_BN_C_platform_valid_D_platform_strategy">
          <a:extLst>
            <a:ext uri="{FF2B5EF4-FFF2-40B4-BE49-F238E27FC236}">
              <a16:creationId xmlns:a16="http://schemas.microsoft.com/office/drawing/2014/main" id="{F26C36CF-10E0-3F21-8BE1-9A5F62EC0319}"/>
            </a:ext>
          </a:extLst>
        </xdr:cNvPr>
        <xdr:cNvSpPr txBox="1"/>
      </xdr:nvSpPr>
      <xdr:spPr>
        <a:xfrm>
          <a:off x="6268085" y="7471601"/>
          <a:ext cx="89377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Platform Validated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74737</xdr:colOff>
      <xdr:row>61</xdr:row>
      <xdr:rowOff>189116</xdr:rowOff>
    </xdr:from>
    <xdr:to>
      <xdr:col>4</xdr:col>
      <xdr:colOff>47626</xdr:colOff>
      <xdr:row>72</xdr:row>
      <xdr:rowOff>15876</xdr:rowOff>
    </xdr:to>
    <xdr:sp macro="" textlink="">
      <xdr:nvSpPr>
        <xdr:cNvPr id="185" name="MC_BR_C_platform_valid_D_partial_platform">
          <a:extLst>
            <a:ext uri="{FF2B5EF4-FFF2-40B4-BE49-F238E27FC236}">
              <a16:creationId xmlns:a16="http://schemas.microsoft.com/office/drawing/2014/main" id="{E3B71772-C2DD-0876-07B9-B237CD4B356E}"/>
            </a:ext>
          </a:extLst>
        </xdr:cNvPr>
        <xdr:cNvSpPr/>
      </xdr:nvSpPr>
      <xdr:spPr>
        <a:xfrm>
          <a:off x="6056437" y="11752466"/>
          <a:ext cx="2873252" cy="1922260"/>
        </a:xfrm>
        <a:custGeom>
          <a:avLst/>
          <a:gdLst/>
          <a:ahLst/>
          <a:cxnLst/>
          <a:rect l="0" t="0" r="0" b="0"/>
          <a:pathLst>
            <a:path w="2873252" h="1922260">
              <a:moveTo>
                <a:pt x="31629" y="0"/>
              </a:moveTo>
              <a:lnTo>
                <a:pt x="198253" y="1905001"/>
              </a:lnTo>
              <a:lnTo>
                <a:pt x="182438" y="1890509"/>
              </a:lnTo>
              <a:lnTo>
                <a:pt x="2873251" y="1890509"/>
              </a:lnTo>
              <a:lnTo>
                <a:pt x="2873251" y="1922259"/>
              </a:lnTo>
              <a:lnTo>
                <a:pt x="182438" y="1922259"/>
              </a:lnTo>
              <a:lnTo>
                <a:pt x="166623" y="1907767"/>
              </a:lnTo>
              <a:lnTo>
                <a:pt x="0" y="2768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71</xdr:row>
      <xdr:rowOff>99250</xdr:rowOff>
    </xdr:from>
    <xdr:ext cx="825291" cy="182550"/>
    <xdr:sp macro="_xll.MC_OnBranchLabelClick" textlink="">
      <xdr:nvSpPr>
        <xdr:cNvPr id="186" name="MC_BN_C_platform_valid_D_partial_platform">
          <a:extLst>
            <a:ext uri="{FF2B5EF4-FFF2-40B4-BE49-F238E27FC236}">
              <a16:creationId xmlns:a16="http://schemas.microsoft.com/office/drawing/2014/main" id="{20F4FA98-8656-E143-8592-D0723EF505A7}"/>
            </a:ext>
          </a:extLst>
        </xdr:cNvPr>
        <xdr:cNvSpPr txBox="1"/>
      </xdr:nvSpPr>
      <xdr:spPr>
        <a:xfrm>
          <a:off x="6268085" y="13567600"/>
          <a:ext cx="8252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Partial Validation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74688</xdr:colOff>
      <xdr:row>61</xdr:row>
      <xdr:rowOff>189869</xdr:rowOff>
    </xdr:from>
    <xdr:to>
      <xdr:col>4</xdr:col>
      <xdr:colOff>47626</xdr:colOff>
      <xdr:row>84</xdr:row>
      <xdr:rowOff>15876</xdr:rowOff>
    </xdr:to>
    <xdr:sp macro="" textlink="">
      <xdr:nvSpPr>
        <xdr:cNvPr id="187" name="MC_BR_C_platform_valid_T_platform_fail">
          <a:extLst>
            <a:ext uri="{FF2B5EF4-FFF2-40B4-BE49-F238E27FC236}">
              <a16:creationId xmlns:a16="http://schemas.microsoft.com/office/drawing/2014/main" id="{0AC8FB9A-A278-FF96-074E-199A761E1550}"/>
            </a:ext>
          </a:extLst>
        </xdr:cNvPr>
        <xdr:cNvSpPr/>
      </xdr:nvSpPr>
      <xdr:spPr>
        <a:xfrm>
          <a:off x="6056388" y="11753219"/>
          <a:ext cx="2873301" cy="4207507"/>
        </a:xfrm>
        <a:custGeom>
          <a:avLst/>
          <a:gdLst/>
          <a:ahLst/>
          <a:cxnLst/>
          <a:rect l="0" t="0" r="0" b="0"/>
          <a:pathLst>
            <a:path w="2873301" h="4207507">
              <a:moveTo>
                <a:pt x="31726" y="0"/>
              </a:moveTo>
              <a:lnTo>
                <a:pt x="198350" y="4191000"/>
              </a:lnTo>
              <a:lnTo>
                <a:pt x="182487" y="4175756"/>
              </a:lnTo>
              <a:lnTo>
                <a:pt x="2873300" y="4175756"/>
              </a:lnTo>
              <a:lnTo>
                <a:pt x="2873300" y="4207506"/>
              </a:lnTo>
              <a:lnTo>
                <a:pt x="182487" y="4207506"/>
              </a:lnTo>
              <a:lnTo>
                <a:pt x="166624" y="4192262"/>
              </a:lnTo>
              <a:lnTo>
                <a:pt x="0" y="126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83</xdr:row>
      <xdr:rowOff>99250</xdr:rowOff>
    </xdr:from>
    <xdr:ext cx="830868" cy="182550"/>
    <xdr:sp macro="_xll.MC_OnBranchLabelClick" textlink="">
      <xdr:nvSpPr>
        <xdr:cNvPr id="188" name="MC_BN_C_platform_valid_T_platform_fail">
          <a:extLst>
            <a:ext uri="{FF2B5EF4-FFF2-40B4-BE49-F238E27FC236}">
              <a16:creationId xmlns:a16="http://schemas.microsoft.com/office/drawing/2014/main" id="{5F6843C5-0FE7-A283-F213-BD607BB721A9}"/>
            </a:ext>
          </a:extLst>
        </xdr:cNvPr>
        <xdr:cNvSpPr txBox="1"/>
      </xdr:nvSpPr>
      <xdr:spPr>
        <a:xfrm>
          <a:off x="6268085" y="15853600"/>
          <a:ext cx="830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Technology Fails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84218</xdr:colOff>
      <xdr:row>27</xdr:row>
      <xdr:rowOff>184150</xdr:rowOff>
    </xdr:from>
    <xdr:to>
      <xdr:col>5</xdr:col>
      <xdr:colOff>47626</xdr:colOff>
      <xdr:row>40</xdr:row>
      <xdr:rowOff>463</xdr:rowOff>
    </xdr:to>
    <xdr:sp macro="" textlink="">
      <xdr:nvSpPr>
        <xdr:cNvPr id="189" name="MC_BR_D_platform_strategy_C_multi_clinical">
          <a:extLst>
            <a:ext uri="{FF2B5EF4-FFF2-40B4-BE49-F238E27FC236}">
              <a16:creationId xmlns:a16="http://schemas.microsoft.com/office/drawing/2014/main" id="{FFF99A6B-F0D5-05AF-03AD-0CB420B5A29B}"/>
            </a:ext>
          </a:extLst>
        </xdr:cNvPr>
        <xdr:cNvSpPr/>
      </xdr:nvSpPr>
      <xdr:spPr>
        <a:xfrm>
          <a:off x="8966281" y="5270500"/>
          <a:ext cx="2949495" cy="2292813"/>
        </a:xfrm>
        <a:custGeom>
          <a:avLst/>
          <a:gdLst/>
          <a:ahLst/>
          <a:cxnLst/>
          <a:rect l="0" t="0" r="0" b="0"/>
          <a:pathLst>
            <a:path w="2949495" h="2292813">
              <a:moveTo>
                <a:pt x="0" y="2291888"/>
              </a:moveTo>
              <a:lnTo>
                <a:pt x="166624" y="5888"/>
              </a:lnTo>
              <a:lnTo>
                <a:pt x="172957" y="0"/>
              </a:lnTo>
              <a:lnTo>
                <a:pt x="2949494" y="0"/>
              </a:lnTo>
              <a:lnTo>
                <a:pt x="2949494" y="12700"/>
              </a:lnTo>
              <a:lnTo>
                <a:pt x="172957" y="12700"/>
              </a:lnTo>
              <a:lnTo>
                <a:pt x="179289" y="6812"/>
              </a:lnTo>
              <a:lnTo>
                <a:pt x="12666" y="229281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27</xdr:row>
      <xdr:rowOff>99251</xdr:rowOff>
    </xdr:from>
    <xdr:ext cx="1310102" cy="182550"/>
    <xdr:sp macro="_xll.MC_OnBranchLabelClick" textlink="">
      <xdr:nvSpPr>
        <xdr:cNvPr id="190" name="MC_BN_D_platform_strategy_C_multi_clinical">
          <a:extLst>
            <a:ext uri="{FF2B5EF4-FFF2-40B4-BE49-F238E27FC236}">
              <a16:creationId xmlns:a16="http://schemas.microsoft.com/office/drawing/2014/main" id="{7EC77E92-5DFB-3689-6C01-8064AF4B4C07}"/>
            </a:ext>
          </a:extLst>
        </xdr:cNvPr>
        <xdr:cNvSpPr txBox="1"/>
      </xdr:nvSpPr>
      <xdr:spPr>
        <a:xfrm>
          <a:off x="9168447" y="5185601"/>
          <a:ext cx="131010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Pursue Multiple Candidates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39</xdr:row>
      <xdr:rowOff>187109</xdr:rowOff>
    </xdr:from>
    <xdr:to>
      <xdr:col>5</xdr:col>
      <xdr:colOff>47626</xdr:colOff>
      <xdr:row>44</xdr:row>
      <xdr:rowOff>15876</xdr:rowOff>
    </xdr:to>
    <xdr:sp macro="" textlink="">
      <xdr:nvSpPr>
        <xdr:cNvPr id="191" name="MC_BR_D_platform_strategy_C_license_platform">
          <a:extLst>
            <a:ext uri="{FF2B5EF4-FFF2-40B4-BE49-F238E27FC236}">
              <a16:creationId xmlns:a16="http://schemas.microsoft.com/office/drawing/2014/main" id="{C069500D-87CA-DD43-7DE6-91DC51E376C9}"/>
            </a:ext>
          </a:extLst>
        </xdr:cNvPr>
        <xdr:cNvSpPr/>
      </xdr:nvSpPr>
      <xdr:spPr>
        <a:xfrm>
          <a:off x="8957105" y="7559459"/>
          <a:ext cx="2958671" cy="781267"/>
        </a:xfrm>
        <a:custGeom>
          <a:avLst/>
          <a:gdLst/>
          <a:ahLst/>
          <a:cxnLst/>
          <a:rect l="0" t="0" r="0" b="0"/>
          <a:pathLst>
            <a:path w="295867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958670" y="749516"/>
              </a:lnTo>
              <a:lnTo>
                <a:pt x="295867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43</xdr:row>
      <xdr:rowOff>99251</xdr:rowOff>
    </xdr:from>
    <xdr:ext cx="1195968" cy="182550"/>
    <xdr:sp macro="_xll.MC_OnBranchLabelClick" textlink="">
      <xdr:nvSpPr>
        <xdr:cNvPr id="192" name="MC_BN_D_platform_strategy_C_license_platform">
          <a:extLst>
            <a:ext uri="{FF2B5EF4-FFF2-40B4-BE49-F238E27FC236}">
              <a16:creationId xmlns:a16="http://schemas.microsoft.com/office/drawing/2014/main" id="{32D49872-79E3-7A8A-2C1E-D9744AD67540}"/>
            </a:ext>
          </a:extLst>
        </xdr:cNvPr>
        <xdr:cNvSpPr txBox="1"/>
      </xdr:nvSpPr>
      <xdr:spPr>
        <a:xfrm>
          <a:off x="9168447" y="8233601"/>
          <a:ext cx="11959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License Platform Broadly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84210</xdr:colOff>
      <xdr:row>39</xdr:row>
      <xdr:rowOff>190154</xdr:rowOff>
    </xdr:from>
    <xdr:to>
      <xdr:col>5</xdr:col>
      <xdr:colOff>47626</xdr:colOff>
      <xdr:row>56</xdr:row>
      <xdr:rowOff>6351</xdr:rowOff>
    </xdr:to>
    <xdr:sp macro="" textlink="">
      <xdr:nvSpPr>
        <xdr:cNvPr id="193" name="MC_BR_D_platform_strategy_C_lead_clinical">
          <a:extLst>
            <a:ext uri="{FF2B5EF4-FFF2-40B4-BE49-F238E27FC236}">
              <a16:creationId xmlns:a16="http://schemas.microsoft.com/office/drawing/2014/main" id="{272ED532-17FC-3C19-453F-78F6794DF706}"/>
            </a:ext>
          </a:extLst>
        </xdr:cNvPr>
        <xdr:cNvSpPr/>
      </xdr:nvSpPr>
      <xdr:spPr>
        <a:xfrm>
          <a:off x="8966273" y="7562504"/>
          <a:ext cx="2949503" cy="3054697"/>
        </a:xfrm>
        <a:custGeom>
          <a:avLst/>
          <a:gdLst/>
          <a:ahLst/>
          <a:cxnLst/>
          <a:rect l="0" t="0" r="0" b="0"/>
          <a:pathLst>
            <a:path w="2949503" h="3054697">
              <a:moveTo>
                <a:pt x="12681" y="0"/>
              </a:moveTo>
              <a:lnTo>
                <a:pt x="179305" y="3048000"/>
              </a:lnTo>
              <a:lnTo>
                <a:pt x="172965" y="3041996"/>
              </a:lnTo>
              <a:lnTo>
                <a:pt x="2949502" y="3041996"/>
              </a:lnTo>
              <a:lnTo>
                <a:pt x="2949502" y="3054696"/>
              </a:lnTo>
              <a:lnTo>
                <a:pt x="172965" y="3054696"/>
              </a:lnTo>
              <a:lnTo>
                <a:pt x="166624" y="3048692"/>
              </a:lnTo>
              <a:lnTo>
                <a:pt x="0" y="6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55</xdr:row>
      <xdr:rowOff>99251</xdr:rowOff>
    </xdr:from>
    <xdr:ext cx="1470018" cy="182550"/>
    <xdr:sp macro="_xll.MC_OnBranchLabelClick" textlink="">
      <xdr:nvSpPr>
        <xdr:cNvPr id="194" name="MC_BN_D_platform_strategy_C_lead_clinical">
          <a:extLst>
            <a:ext uri="{FF2B5EF4-FFF2-40B4-BE49-F238E27FC236}">
              <a16:creationId xmlns:a16="http://schemas.microsoft.com/office/drawing/2014/main" id="{3038C2A1-22FA-6DCE-D4AC-99BFA48AC35A}"/>
            </a:ext>
          </a:extLst>
        </xdr:cNvPr>
        <xdr:cNvSpPr txBox="1"/>
      </xdr:nvSpPr>
      <xdr:spPr>
        <a:xfrm>
          <a:off x="9168447" y="10519601"/>
          <a:ext cx="147001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Focus on Lead Candidate Only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84268</xdr:colOff>
      <xdr:row>21</xdr:row>
      <xdr:rowOff>184150</xdr:rowOff>
    </xdr:from>
    <xdr:to>
      <xdr:col>6</xdr:col>
      <xdr:colOff>47626</xdr:colOff>
      <xdr:row>28</xdr:row>
      <xdr:rowOff>917</xdr:rowOff>
    </xdr:to>
    <xdr:sp macro="" textlink="">
      <xdr:nvSpPr>
        <xdr:cNvPr id="195" name="MC_BR_C_multi_clinical_C_pandemic_multi">
          <a:extLst>
            <a:ext uri="{FF2B5EF4-FFF2-40B4-BE49-F238E27FC236}">
              <a16:creationId xmlns:a16="http://schemas.microsoft.com/office/drawing/2014/main" id="{167CDA80-7267-A5F7-6E8A-911AD3538BBE}"/>
            </a:ext>
          </a:extLst>
        </xdr:cNvPr>
        <xdr:cNvSpPr/>
      </xdr:nvSpPr>
      <xdr:spPr>
        <a:xfrm>
          <a:off x="11952418" y="4127500"/>
          <a:ext cx="2777996" cy="1150267"/>
        </a:xfrm>
        <a:custGeom>
          <a:avLst/>
          <a:gdLst/>
          <a:ahLst/>
          <a:cxnLst/>
          <a:rect l="0" t="0" r="0" b="0"/>
          <a:pathLst>
            <a:path w="2777996" h="1150267">
              <a:moveTo>
                <a:pt x="0" y="1148434"/>
              </a:moveTo>
              <a:lnTo>
                <a:pt x="166624" y="5434"/>
              </a:lnTo>
              <a:lnTo>
                <a:pt x="172907" y="0"/>
              </a:lnTo>
              <a:lnTo>
                <a:pt x="2777995" y="0"/>
              </a:lnTo>
              <a:lnTo>
                <a:pt x="2777995" y="12700"/>
              </a:lnTo>
              <a:lnTo>
                <a:pt x="172907" y="12700"/>
              </a:lnTo>
              <a:lnTo>
                <a:pt x="179190" y="7266"/>
              </a:lnTo>
              <a:lnTo>
                <a:pt x="12566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21</xdr:row>
      <xdr:rowOff>99251</xdr:rowOff>
    </xdr:from>
    <xdr:ext cx="1147750" cy="182550"/>
    <xdr:sp macro="_xll.MC_OnBranchLabelClick" textlink="">
      <xdr:nvSpPr>
        <xdr:cNvPr id="196" name="MC_BN_C_multi_clinical_C_pandemic_multi">
          <a:extLst>
            <a:ext uri="{FF2B5EF4-FFF2-40B4-BE49-F238E27FC236}">
              <a16:creationId xmlns:a16="http://schemas.microsoft.com/office/drawing/2014/main" id="{651B03A1-83CB-9A94-CA90-FBBFD95C7D19}"/>
            </a:ext>
          </a:extLst>
        </xdr:cNvPr>
        <xdr:cNvSpPr txBox="1"/>
      </xdr:nvSpPr>
      <xdr:spPr>
        <a:xfrm>
          <a:off x="12154535" y="4042601"/>
          <a:ext cx="11477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2+ Candidates Succeed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27</xdr:row>
      <xdr:rowOff>189143</xdr:rowOff>
    </xdr:from>
    <xdr:to>
      <xdr:col>6</xdr:col>
      <xdr:colOff>47626</xdr:colOff>
      <xdr:row>32</xdr:row>
      <xdr:rowOff>6351</xdr:rowOff>
    </xdr:to>
    <xdr:sp macro="" textlink="">
      <xdr:nvSpPr>
        <xdr:cNvPr id="197" name="MC_BR_C_multi_clinical_C_competitive_single">
          <a:extLst>
            <a:ext uri="{FF2B5EF4-FFF2-40B4-BE49-F238E27FC236}">
              <a16:creationId xmlns:a16="http://schemas.microsoft.com/office/drawing/2014/main" id="{68EE625B-FBAD-67B6-8343-FE09BADC977B}"/>
            </a:ext>
          </a:extLst>
        </xdr:cNvPr>
        <xdr:cNvSpPr/>
      </xdr:nvSpPr>
      <xdr:spPr>
        <a:xfrm>
          <a:off x="11952498" y="5275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31</xdr:row>
      <xdr:rowOff>99251</xdr:rowOff>
    </xdr:from>
    <xdr:ext cx="1087862" cy="182550"/>
    <xdr:sp macro="_xll.MC_OnBranchLabelClick" textlink="">
      <xdr:nvSpPr>
        <xdr:cNvPr id="198" name="MC_BN_C_multi_clinical_C_competitive_single">
          <a:extLst>
            <a:ext uri="{FF2B5EF4-FFF2-40B4-BE49-F238E27FC236}">
              <a16:creationId xmlns:a16="http://schemas.microsoft.com/office/drawing/2014/main" id="{4C901892-C6F5-C4EC-8795-1438F49AB738}"/>
            </a:ext>
          </a:extLst>
        </xdr:cNvPr>
        <xdr:cNvSpPr txBox="1"/>
      </xdr:nvSpPr>
      <xdr:spPr>
        <a:xfrm>
          <a:off x="12154535" y="5947601"/>
          <a:ext cx="108786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1 Candidate Succeeds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84225</xdr:colOff>
      <xdr:row>27</xdr:row>
      <xdr:rowOff>189947</xdr:rowOff>
    </xdr:from>
    <xdr:to>
      <xdr:col>6</xdr:col>
      <xdr:colOff>47626</xdr:colOff>
      <xdr:row>38</xdr:row>
      <xdr:rowOff>6351</xdr:rowOff>
    </xdr:to>
    <xdr:sp macro="" textlink="">
      <xdr:nvSpPr>
        <xdr:cNvPr id="199" name="MC_BR_C_multi_clinical_T_multi_all_fail">
          <a:extLst>
            <a:ext uri="{FF2B5EF4-FFF2-40B4-BE49-F238E27FC236}">
              <a16:creationId xmlns:a16="http://schemas.microsoft.com/office/drawing/2014/main" id="{459AFAF8-DE90-B54F-B0C1-8699D8BD10B2}"/>
            </a:ext>
          </a:extLst>
        </xdr:cNvPr>
        <xdr:cNvSpPr/>
      </xdr:nvSpPr>
      <xdr:spPr>
        <a:xfrm>
          <a:off x="11952375" y="5276297"/>
          <a:ext cx="2778039" cy="1911904"/>
        </a:xfrm>
        <a:custGeom>
          <a:avLst/>
          <a:gdLst/>
          <a:ahLst/>
          <a:cxnLst/>
          <a:rect l="0" t="0" r="0" b="0"/>
          <a:pathLst>
            <a:path w="2778039" h="1911904">
              <a:moveTo>
                <a:pt x="12652" y="0"/>
              </a:moveTo>
              <a:lnTo>
                <a:pt x="179276" y="1905000"/>
              </a:lnTo>
              <a:lnTo>
                <a:pt x="172950" y="1899203"/>
              </a:lnTo>
              <a:lnTo>
                <a:pt x="2778038" y="1899203"/>
              </a:lnTo>
              <a:lnTo>
                <a:pt x="2778038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37</xdr:row>
      <xdr:rowOff>99251</xdr:rowOff>
    </xdr:from>
    <xdr:ext cx="910699" cy="182550"/>
    <xdr:sp macro="_xll.MC_OnBranchLabelClick" textlink="">
      <xdr:nvSpPr>
        <xdr:cNvPr id="200" name="MC_BN_C_multi_clinical_T_multi_all_fail">
          <a:extLst>
            <a:ext uri="{FF2B5EF4-FFF2-40B4-BE49-F238E27FC236}">
              <a16:creationId xmlns:a16="http://schemas.microsoft.com/office/drawing/2014/main" id="{12745314-B37F-4954-FE69-9E2DF0CBF15D}"/>
            </a:ext>
          </a:extLst>
        </xdr:cNvPr>
        <xdr:cNvSpPr txBox="1"/>
      </xdr:nvSpPr>
      <xdr:spPr>
        <a:xfrm>
          <a:off x="12154535" y="7090601"/>
          <a:ext cx="91069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All Candidates Fail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19</xdr:row>
      <xdr:rowOff>184150</xdr:rowOff>
    </xdr:from>
    <xdr:to>
      <xdr:col>7</xdr:col>
      <xdr:colOff>47626</xdr:colOff>
      <xdr:row>22</xdr:row>
      <xdr:rowOff>2545</xdr:rowOff>
    </xdr:to>
    <xdr:sp macro="" textlink="">
      <xdr:nvSpPr>
        <xdr:cNvPr id="201" name="MC_BR_C_pandemic_multi_T_multi_govt">
          <a:extLst>
            <a:ext uri="{FF2B5EF4-FFF2-40B4-BE49-F238E27FC236}">
              <a16:creationId xmlns:a16="http://schemas.microsoft.com/office/drawing/2014/main" id="{6B346D60-D1BD-9810-3A62-281137889BA4}"/>
            </a:ext>
          </a:extLst>
        </xdr:cNvPr>
        <xdr:cNvSpPr/>
      </xdr:nvSpPr>
      <xdr:spPr>
        <a:xfrm>
          <a:off x="14767520" y="3746500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948980" y="0"/>
              </a:lnTo>
              <a:lnTo>
                <a:pt x="29489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19</xdr:row>
      <xdr:rowOff>99251</xdr:rowOff>
    </xdr:from>
    <xdr:ext cx="1372748" cy="182550"/>
    <xdr:sp macro="_xll.MC_OnBranchLabelClick" textlink="">
      <xdr:nvSpPr>
        <xdr:cNvPr id="202" name="MC_BN_C_pandemic_multi_T_multi_govt">
          <a:extLst>
            <a:ext uri="{FF2B5EF4-FFF2-40B4-BE49-F238E27FC236}">
              <a16:creationId xmlns:a16="http://schemas.microsoft.com/office/drawing/2014/main" id="{D1BC4E37-F9F7-C7E0-F107-C6FA5D5D626D}"/>
            </a:ext>
          </a:extLst>
        </xdr:cNvPr>
        <xdr:cNvSpPr txBox="1"/>
      </xdr:nvSpPr>
      <xdr:spPr>
        <a:xfrm>
          <a:off x="14969173" y="3661601"/>
          <a:ext cx="13727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Major Government Contracts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21</xdr:row>
      <xdr:rowOff>187956</xdr:rowOff>
    </xdr:from>
    <xdr:to>
      <xdr:col>7</xdr:col>
      <xdr:colOff>47626</xdr:colOff>
      <xdr:row>24</xdr:row>
      <xdr:rowOff>6351</xdr:rowOff>
    </xdr:to>
    <xdr:sp macro="" textlink="">
      <xdr:nvSpPr>
        <xdr:cNvPr id="203" name="MC_BR_C_pandemic_multi_T_multi_mod_contracts">
          <a:extLst>
            <a:ext uri="{FF2B5EF4-FFF2-40B4-BE49-F238E27FC236}">
              <a16:creationId xmlns:a16="http://schemas.microsoft.com/office/drawing/2014/main" id="{3F9AE7CE-35BA-E241-90A2-B5A55D26E75B}"/>
            </a:ext>
          </a:extLst>
        </xdr:cNvPr>
        <xdr:cNvSpPr/>
      </xdr:nvSpPr>
      <xdr:spPr>
        <a:xfrm>
          <a:off x="14767520" y="4131306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948980" y="377194"/>
              </a:lnTo>
              <a:lnTo>
                <a:pt x="29489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23</xdr:row>
      <xdr:rowOff>99251</xdr:rowOff>
    </xdr:from>
    <xdr:ext cx="956544" cy="182550"/>
    <xdr:sp macro="_xll.MC_OnBranchLabelClick" textlink="">
      <xdr:nvSpPr>
        <xdr:cNvPr id="204" name="MC_BN_C_pandemic_multi_T_multi_mod_contracts">
          <a:extLst>
            <a:ext uri="{FF2B5EF4-FFF2-40B4-BE49-F238E27FC236}">
              <a16:creationId xmlns:a16="http://schemas.microsoft.com/office/drawing/2014/main" id="{068502FA-6FD6-50F4-7241-90D7CA363115}"/>
            </a:ext>
          </a:extLst>
        </xdr:cNvPr>
        <xdr:cNvSpPr txBox="1"/>
      </xdr:nvSpPr>
      <xdr:spPr>
        <a:xfrm>
          <a:off x="14969173" y="4423601"/>
          <a:ext cx="95654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Contracts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84348</xdr:colOff>
      <xdr:row>21</xdr:row>
      <xdr:rowOff>189143</xdr:rowOff>
    </xdr:from>
    <xdr:to>
      <xdr:col>7</xdr:col>
      <xdr:colOff>47626</xdr:colOff>
      <xdr:row>26</xdr:row>
      <xdr:rowOff>6351</xdr:rowOff>
    </xdr:to>
    <xdr:sp macro="" textlink="">
      <xdr:nvSpPr>
        <xdr:cNvPr id="205" name="MC_BR_C_pandemic_multi_T_multi_limited">
          <a:extLst>
            <a:ext uri="{FF2B5EF4-FFF2-40B4-BE49-F238E27FC236}">
              <a16:creationId xmlns:a16="http://schemas.microsoft.com/office/drawing/2014/main" id="{71539BBF-F383-7627-EA2D-28F9A4A8BBA3}"/>
            </a:ext>
          </a:extLst>
        </xdr:cNvPr>
        <xdr:cNvSpPr/>
      </xdr:nvSpPr>
      <xdr:spPr>
        <a:xfrm>
          <a:off x="14767136" y="4132493"/>
          <a:ext cx="2949365" cy="769708"/>
        </a:xfrm>
        <a:custGeom>
          <a:avLst/>
          <a:gdLst/>
          <a:ahLst/>
          <a:cxnLst/>
          <a:rect l="0" t="0" r="0" b="0"/>
          <a:pathLst>
            <a:path w="2949365" h="769708">
              <a:moveTo>
                <a:pt x="12405" y="0"/>
              </a:moveTo>
              <a:lnTo>
                <a:pt x="179029" y="762000"/>
              </a:lnTo>
              <a:lnTo>
                <a:pt x="172827" y="757007"/>
              </a:lnTo>
              <a:lnTo>
                <a:pt x="2949364" y="757007"/>
              </a:lnTo>
              <a:lnTo>
                <a:pt x="2949364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25</xdr:row>
      <xdr:rowOff>99251</xdr:rowOff>
    </xdr:from>
    <xdr:ext cx="802464" cy="182550"/>
    <xdr:sp macro="_xll.MC_OnBranchLabelClick" textlink="">
      <xdr:nvSpPr>
        <xdr:cNvPr id="206" name="MC_BN_C_pandemic_multi_T_multi_limited">
          <a:extLst>
            <a:ext uri="{FF2B5EF4-FFF2-40B4-BE49-F238E27FC236}">
              <a16:creationId xmlns:a16="http://schemas.microsoft.com/office/drawing/2014/main" id="{1C04F280-B8E4-C04D-09C7-0D54F4F6DF18}"/>
            </a:ext>
          </a:extLst>
        </xdr:cNvPr>
        <xdr:cNvSpPr txBox="1"/>
      </xdr:nvSpPr>
      <xdr:spPr>
        <a:xfrm>
          <a:off x="14969173" y="4804601"/>
          <a:ext cx="8024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Limited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29</xdr:row>
      <xdr:rowOff>184150</xdr:rowOff>
    </xdr:from>
    <xdr:to>
      <xdr:col>7</xdr:col>
      <xdr:colOff>47626</xdr:colOff>
      <xdr:row>32</xdr:row>
      <xdr:rowOff>2545</xdr:rowOff>
    </xdr:to>
    <xdr:sp macro="" textlink="">
      <xdr:nvSpPr>
        <xdr:cNvPr id="207" name="MC_BR_C_competitive_single_T_single_first">
          <a:extLst>
            <a:ext uri="{FF2B5EF4-FFF2-40B4-BE49-F238E27FC236}">
              <a16:creationId xmlns:a16="http://schemas.microsoft.com/office/drawing/2014/main" id="{F84F9893-9A63-EDC4-D66A-6011E3BEE042}"/>
            </a:ext>
          </a:extLst>
        </xdr:cNvPr>
        <xdr:cNvSpPr/>
      </xdr:nvSpPr>
      <xdr:spPr>
        <a:xfrm>
          <a:off x="14767520" y="5651500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948980" y="0"/>
              </a:lnTo>
              <a:lnTo>
                <a:pt x="29489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29</xdr:row>
      <xdr:rowOff>99251</xdr:rowOff>
    </xdr:from>
    <xdr:ext cx="1241558" cy="182550"/>
    <xdr:sp macro="_xll.MC_OnBranchLabelClick" textlink="">
      <xdr:nvSpPr>
        <xdr:cNvPr id="208" name="MC_BN_C_competitive_single_T_single_first">
          <a:extLst>
            <a:ext uri="{FF2B5EF4-FFF2-40B4-BE49-F238E27FC236}">
              <a16:creationId xmlns:a16="http://schemas.microsoft.com/office/drawing/2014/main" id="{EA4E5935-23C5-D054-6331-AEC0052B103D}"/>
            </a:ext>
          </a:extLst>
        </xdr:cNvPr>
        <xdr:cNvSpPr txBox="1"/>
      </xdr:nvSpPr>
      <xdr:spPr>
        <a:xfrm>
          <a:off x="14969173" y="5566601"/>
          <a:ext cx="124155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First-to-Market Advantage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31</xdr:row>
      <xdr:rowOff>187956</xdr:rowOff>
    </xdr:from>
    <xdr:to>
      <xdr:col>7</xdr:col>
      <xdr:colOff>47626</xdr:colOff>
      <xdr:row>34</xdr:row>
      <xdr:rowOff>6351</xdr:rowOff>
    </xdr:to>
    <xdr:sp macro="" textlink="">
      <xdr:nvSpPr>
        <xdr:cNvPr id="209" name="MC_BR_C_competitive_single_T_single_competitive">
          <a:extLst>
            <a:ext uri="{FF2B5EF4-FFF2-40B4-BE49-F238E27FC236}">
              <a16:creationId xmlns:a16="http://schemas.microsoft.com/office/drawing/2014/main" id="{80FFE109-B86E-679B-485C-EABADBE96BCF}"/>
            </a:ext>
          </a:extLst>
        </xdr:cNvPr>
        <xdr:cNvSpPr/>
      </xdr:nvSpPr>
      <xdr:spPr>
        <a:xfrm>
          <a:off x="14767520" y="6036306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948980" y="377194"/>
              </a:lnTo>
              <a:lnTo>
                <a:pt x="29489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33</xdr:row>
      <xdr:rowOff>99251</xdr:rowOff>
    </xdr:from>
    <xdr:ext cx="939231" cy="182550"/>
    <xdr:sp macro="_xll.MC_OnBranchLabelClick" textlink="">
      <xdr:nvSpPr>
        <xdr:cNvPr id="210" name="MC_BN_C_competitive_single_T_single_competitive">
          <a:extLst>
            <a:ext uri="{FF2B5EF4-FFF2-40B4-BE49-F238E27FC236}">
              <a16:creationId xmlns:a16="http://schemas.microsoft.com/office/drawing/2014/main" id="{E2FC18EA-4704-5B0C-D317-6202BA7B8913}"/>
            </a:ext>
          </a:extLst>
        </xdr:cNvPr>
        <xdr:cNvSpPr txBox="1"/>
      </xdr:nvSpPr>
      <xdr:spPr>
        <a:xfrm>
          <a:off x="14969173" y="6328601"/>
          <a:ext cx="9392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Competitive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84348</xdr:colOff>
      <xdr:row>31</xdr:row>
      <xdr:rowOff>189143</xdr:rowOff>
    </xdr:from>
    <xdr:to>
      <xdr:col>7</xdr:col>
      <xdr:colOff>47626</xdr:colOff>
      <xdr:row>36</xdr:row>
      <xdr:rowOff>6351</xdr:rowOff>
    </xdr:to>
    <xdr:sp macro="" textlink="">
      <xdr:nvSpPr>
        <xdr:cNvPr id="211" name="MC_BR_C_competitive_single_T_single_crowded">
          <a:extLst>
            <a:ext uri="{FF2B5EF4-FFF2-40B4-BE49-F238E27FC236}">
              <a16:creationId xmlns:a16="http://schemas.microsoft.com/office/drawing/2014/main" id="{1A41375A-D6D5-874E-4E50-5AC89B16EEA0}"/>
            </a:ext>
          </a:extLst>
        </xdr:cNvPr>
        <xdr:cNvSpPr/>
      </xdr:nvSpPr>
      <xdr:spPr>
        <a:xfrm>
          <a:off x="14767136" y="6037493"/>
          <a:ext cx="2949365" cy="769708"/>
        </a:xfrm>
        <a:custGeom>
          <a:avLst/>
          <a:gdLst/>
          <a:ahLst/>
          <a:cxnLst/>
          <a:rect l="0" t="0" r="0" b="0"/>
          <a:pathLst>
            <a:path w="2949365" h="769708">
              <a:moveTo>
                <a:pt x="12405" y="0"/>
              </a:moveTo>
              <a:lnTo>
                <a:pt x="179029" y="762000"/>
              </a:lnTo>
              <a:lnTo>
                <a:pt x="172827" y="757007"/>
              </a:lnTo>
              <a:lnTo>
                <a:pt x="2949364" y="757007"/>
              </a:lnTo>
              <a:lnTo>
                <a:pt x="2949364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35</xdr:row>
      <xdr:rowOff>99251</xdr:rowOff>
    </xdr:from>
    <xdr:ext cx="808106" cy="182550"/>
    <xdr:sp macro="_xll.MC_OnBranchLabelClick" textlink="">
      <xdr:nvSpPr>
        <xdr:cNvPr id="212" name="MC_BN_C_competitive_single_T_single_crowded">
          <a:extLst>
            <a:ext uri="{FF2B5EF4-FFF2-40B4-BE49-F238E27FC236}">
              <a16:creationId xmlns:a16="http://schemas.microsoft.com/office/drawing/2014/main" id="{6F43E04A-2F64-507B-3EDA-F0C22BB634B0}"/>
            </a:ext>
          </a:extLst>
        </xdr:cNvPr>
        <xdr:cNvSpPr txBox="1"/>
      </xdr:nvSpPr>
      <xdr:spPr>
        <a:xfrm>
          <a:off x="14969173" y="6709601"/>
          <a:ext cx="8081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Crowded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41</xdr:row>
      <xdr:rowOff>174625</xdr:rowOff>
    </xdr:from>
    <xdr:to>
      <xdr:col>6</xdr:col>
      <xdr:colOff>47626</xdr:colOff>
      <xdr:row>44</xdr:row>
      <xdr:rowOff>6362</xdr:rowOff>
    </xdr:to>
    <xdr:sp macro="" textlink="">
      <xdr:nvSpPr>
        <xdr:cNvPr id="213" name="MC_BR_C_license_platform_T_license_major">
          <a:extLst>
            <a:ext uri="{FF2B5EF4-FFF2-40B4-BE49-F238E27FC236}">
              <a16:creationId xmlns:a16="http://schemas.microsoft.com/office/drawing/2014/main" id="{B54E2F9C-47A0-1735-509C-35322B0898E1}"/>
            </a:ext>
          </a:extLst>
        </xdr:cNvPr>
        <xdr:cNvSpPr/>
      </xdr:nvSpPr>
      <xdr:spPr>
        <a:xfrm>
          <a:off x="11944156" y="7927975"/>
          <a:ext cx="2786258" cy="403237"/>
        </a:xfrm>
        <a:custGeom>
          <a:avLst/>
          <a:gdLst/>
          <a:ahLst/>
          <a:cxnLst/>
          <a:rect l="0" t="0" r="0" b="0"/>
          <a:pathLst>
            <a:path w="278625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786257" y="0"/>
              </a:lnTo>
              <a:lnTo>
                <a:pt x="278625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41</xdr:row>
      <xdr:rowOff>99251</xdr:rowOff>
    </xdr:from>
    <xdr:ext cx="1184491" cy="182550"/>
    <xdr:sp macro="_xll.MC_OnBranchLabelClick" textlink="">
      <xdr:nvSpPr>
        <xdr:cNvPr id="214" name="MC_BN_C_license_platform_T_license_major">
          <a:extLst>
            <a:ext uri="{FF2B5EF4-FFF2-40B4-BE49-F238E27FC236}">
              <a16:creationId xmlns:a16="http://schemas.microsoft.com/office/drawing/2014/main" id="{FDCE5340-C31F-D21B-4C0E-08FA16AA2B6B}"/>
            </a:ext>
          </a:extLst>
        </xdr:cNvPr>
        <xdr:cNvSpPr txBox="1"/>
      </xdr:nvSpPr>
      <xdr:spPr>
        <a:xfrm>
          <a:off x="12154535" y="7852601"/>
          <a:ext cx="118449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Multiple Major Licensees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43</xdr:row>
      <xdr:rowOff>184139</xdr:rowOff>
    </xdr:from>
    <xdr:to>
      <xdr:col>6</xdr:col>
      <xdr:colOff>47626</xdr:colOff>
      <xdr:row>46</xdr:row>
      <xdr:rowOff>15876</xdr:rowOff>
    </xdr:to>
    <xdr:sp macro="" textlink="">
      <xdr:nvSpPr>
        <xdr:cNvPr id="215" name="MC_BR_C_license_platform_T_license_few">
          <a:extLst>
            <a:ext uri="{FF2B5EF4-FFF2-40B4-BE49-F238E27FC236}">
              <a16:creationId xmlns:a16="http://schemas.microsoft.com/office/drawing/2014/main" id="{238C5E45-6A3F-D8B5-A70D-661A0BEDA335}"/>
            </a:ext>
          </a:extLst>
        </xdr:cNvPr>
        <xdr:cNvSpPr/>
      </xdr:nvSpPr>
      <xdr:spPr>
        <a:xfrm>
          <a:off x="11944156" y="8318489"/>
          <a:ext cx="2786258" cy="403237"/>
        </a:xfrm>
        <a:custGeom>
          <a:avLst/>
          <a:gdLst/>
          <a:ahLst/>
          <a:cxnLst/>
          <a:rect l="0" t="0" r="0" b="0"/>
          <a:pathLst>
            <a:path w="278625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786257" y="371486"/>
              </a:lnTo>
              <a:lnTo>
                <a:pt x="278625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45</xdr:row>
      <xdr:rowOff>99251</xdr:rowOff>
    </xdr:from>
    <xdr:ext cx="739690" cy="182550"/>
    <xdr:sp macro="_xll.MC_OnBranchLabelClick" textlink="">
      <xdr:nvSpPr>
        <xdr:cNvPr id="216" name="MC_BN_C_license_platform_T_license_few">
          <a:extLst>
            <a:ext uri="{FF2B5EF4-FFF2-40B4-BE49-F238E27FC236}">
              <a16:creationId xmlns:a16="http://schemas.microsoft.com/office/drawing/2014/main" id="{47752DED-A425-E92E-7FD8-DC7C19717DEC}"/>
            </a:ext>
          </a:extLst>
        </xdr:cNvPr>
        <xdr:cNvSpPr txBox="1"/>
      </xdr:nvSpPr>
      <xdr:spPr>
        <a:xfrm>
          <a:off x="12154535" y="8614601"/>
          <a:ext cx="7396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Few Licensees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75043</xdr:colOff>
      <xdr:row>43</xdr:row>
      <xdr:rowOff>187109</xdr:rowOff>
    </xdr:from>
    <xdr:to>
      <xdr:col>6</xdr:col>
      <xdr:colOff>47626</xdr:colOff>
      <xdr:row>48</xdr:row>
      <xdr:rowOff>15876</xdr:rowOff>
    </xdr:to>
    <xdr:sp macro="" textlink="">
      <xdr:nvSpPr>
        <xdr:cNvPr id="217" name="MC_BR_C_license_platform_T_license_limited">
          <a:extLst>
            <a:ext uri="{FF2B5EF4-FFF2-40B4-BE49-F238E27FC236}">
              <a16:creationId xmlns:a16="http://schemas.microsoft.com/office/drawing/2014/main" id="{C3281AEE-B9F7-2880-678D-EFDD2927422A}"/>
            </a:ext>
          </a:extLst>
        </xdr:cNvPr>
        <xdr:cNvSpPr/>
      </xdr:nvSpPr>
      <xdr:spPr>
        <a:xfrm>
          <a:off x="11943193" y="8321459"/>
          <a:ext cx="2787221" cy="781267"/>
        </a:xfrm>
        <a:custGeom>
          <a:avLst/>
          <a:gdLst/>
          <a:ahLst/>
          <a:cxnLst/>
          <a:rect l="0" t="0" r="0" b="0"/>
          <a:pathLst>
            <a:path w="2787221" h="781267">
              <a:moveTo>
                <a:pt x="31016" y="0"/>
              </a:moveTo>
              <a:lnTo>
                <a:pt x="197640" y="762000"/>
              </a:lnTo>
              <a:lnTo>
                <a:pt x="182132" y="749516"/>
              </a:lnTo>
              <a:lnTo>
                <a:pt x="2787220" y="749516"/>
              </a:lnTo>
              <a:lnTo>
                <a:pt x="2787220" y="781266"/>
              </a:lnTo>
              <a:lnTo>
                <a:pt x="182132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47</xdr:row>
      <xdr:rowOff>99251</xdr:rowOff>
    </xdr:from>
    <xdr:ext cx="756938" cy="182550"/>
    <xdr:sp macro="_xll.MC_OnBranchLabelClick" textlink="">
      <xdr:nvSpPr>
        <xdr:cNvPr id="218" name="MC_BN_C_license_platform_T_license_limited">
          <a:extLst>
            <a:ext uri="{FF2B5EF4-FFF2-40B4-BE49-F238E27FC236}">
              <a16:creationId xmlns:a16="http://schemas.microsoft.com/office/drawing/2014/main" id="{2794B3FC-A164-1325-2EC2-6ECFD135EB81}"/>
            </a:ext>
          </a:extLst>
        </xdr:cNvPr>
        <xdr:cNvSpPr txBox="1"/>
      </xdr:nvSpPr>
      <xdr:spPr>
        <a:xfrm>
          <a:off x="12154535" y="8995601"/>
          <a:ext cx="75693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Limited Interest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51</xdr:row>
      <xdr:rowOff>184150</xdr:rowOff>
    </xdr:from>
    <xdr:to>
      <xdr:col>6</xdr:col>
      <xdr:colOff>47626</xdr:colOff>
      <xdr:row>56</xdr:row>
      <xdr:rowOff>1358</xdr:rowOff>
    </xdr:to>
    <xdr:sp macro="" textlink="">
      <xdr:nvSpPr>
        <xdr:cNvPr id="219" name="MC_BR_C_lead_clinical_C_lead_pandemic">
          <a:extLst>
            <a:ext uri="{FF2B5EF4-FFF2-40B4-BE49-F238E27FC236}">
              <a16:creationId xmlns:a16="http://schemas.microsoft.com/office/drawing/2014/main" id="{8D4C4A1A-2296-FB11-81B7-E7B31D53B25F}"/>
            </a:ext>
          </a:extLst>
        </xdr:cNvPr>
        <xdr:cNvSpPr/>
      </xdr:nvSpPr>
      <xdr:spPr>
        <a:xfrm>
          <a:off x="11952498" y="9842500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0" y="766993"/>
              </a:moveTo>
              <a:lnTo>
                <a:pt x="166624" y="4993"/>
              </a:lnTo>
              <a:lnTo>
                <a:pt x="172827" y="0"/>
              </a:lnTo>
              <a:lnTo>
                <a:pt x="2777915" y="0"/>
              </a:lnTo>
              <a:lnTo>
                <a:pt x="2777915" y="12700"/>
              </a:lnTo>
              <a:lnTo>
                <a:pt x="172827" y="12700"/>
              </a:lnTo>
              <a:lnTo>
                <a:pt x="179030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51</xdr:row>
      <xdr:rowOff>99251</xdr:rowOff>
    </xdr:from>
    <xdr:ext cx="1153329" cy="182550"/>
    <xdr:sp macro="_xll.MC_OnBranchLabelClick" textlink="">
      <xdr:nvSpPr>
        <xdr:cNvPr id="220" name="MC_BN_C_lead_clinical_C_lead_pandemic">
          <a:extLst>
            <a:ext uri="{FF2B5EF4-FFF2-40B4-BE49-F238E27FC236}">
              <a16:creationId xmlns:a16="http://schemas.microsoft.com/office/drawing/2014/main" id="{D02C1374-9293-B942-0970-5974C8AD7CDD}"/>
            </a:ext>
          </a:extLst>
        </xdr:cNvPr>
        <xdr:cNvSpPr txBox="1"/>
      </xdr:nvSpPr>
      <xdr:spPr>
        <a:xfrm>
          <a:off x="12154535" y="9757601"/>
          <a:ext cx="115332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Efficacy + Safety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55</xdr:row>
      <xdr:rowOff>187956</xdr:rowOff>
    </xdr:from>
    <xdr:to>
      <xdr:col>6</xdr:col>
      <xdr:colOff>47626</xdr:colOff>
      <xdr:row>58</xdr:row>
      <xdr:rowOff>6351</xdr:rowOff>
    </xdr:to>
    <xdr:sp macro="" textlink="">
      <xdr:nvSpPr>
        <xdr:cNvPr id="221" name="MC_BR_C_lead_clinical_T_lead_moderate">
          <a:extLst>
            <a:ext uri="{FF2B5EF4-FFF2-40B4-BE49-F238E27FC236}">
              <a16:creationId xmlns:a16="http://schemas.microsoft.com/office/drawing/2014/main" id="{FC21183F-33D8-7D21-CF50-CAA67B2E04CD}"/>
            </a:ext>
          </a:extLst>
        </xdr:cNvPr>
        <xdr:cNvSpPr/>
      </xdr:nvSpPr>
      <xdr:spPr>
        <a:xfrm>
          <a:off x="11952883" y="10608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57</xdr:row>
      <xdr:rowOff>99251</xdr:rowOff>
    </xdr:from>
    <xdr:ext cx="876650" cy="182550"/>
    <xdr:sp macro="_xll.MC_OnBranchLabelClick" textlink="">
      <xdr:nvSpPr>
        <xdr:cNvPr id="222" name="MC_BN_C_lead_clinical_T_lead_moderate">
          <a:extLst>
            <a:ext uri="{FF2B5EF4-FFF2-40B4-BE49-F238E27FC236}">
              <a16:creationId xmlns:a16="http://schemas.microsoft.com/office/drawing/2014/main" id="{8296296A-96C9-2053-C08F-664D12E17BDD}"/>
            </a:ext>
          </a:extLst>
        </xdr:cNvPr>
        <xdr:cNvSpPr txBox="1"/>
      </xdr:nvSpPr>
      <xdr:spPr>
        <a:xfrm>
          <a:off x="12154535" y="10900601"/>
          <a:ext cx="8766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Efficacy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55</xdr:row>
      <xdr:rowOff>189143</xdr:rowOff>
    </xdr:from>
    <xdr:to>
      <xdr:col>6</xdr:col>
      <xdr:colOff>47626</xdr:colOff>
      <xdr:row>60</xdr:row>
      <xdr:rowOff>6351</xdr:rowOff>
    </xdr:to>
    <xdr:sp macro="" textlink="">
      <xdr:nvSpPr>
        <xdr:cNvPr id="223" name="MC_BR_C_lead_clinical_T_lead_fail">
          <a:extLst>
            <a:ext uri="{FF2B5EF4-FFF2-40B4-BE49-F238E27FC236}">
              <a16:creationId xmlns:a16="http://schemas.microsoft.com/office/drawing/2014/main" id="{BFF6ED77-FB10-EAC0-AC2B-885761B8C0C3}"/>
            </a:ext>
          </a:extLst>
        </xdr:cNvPr>
        <xdr:cNvSpPr/>
      </xdr:nvSpPr>
      <xdr:spPr>
        <a:xfrm>
          <a:off x="11952498" y="10609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59</xdr:row>
      <xdr:rowOff>99251</xdr:rowOff>
    </xdr:from>
    <xdr:ext cx="596895" cy="182550"/>
    <xdr:sp macro="_xll.MC_OnBranchLabelClick" textlink="">
      <xdr:nvSpPr>
        <xdr:cNvPr id="224" name="MC_BN_C_lead_clinical_T_lead_fail">
          <a:extLst>
            <a:ext uri="{FF2B5EF4-FFF2-40B4-BE49-F238E27FC236}">
              <a16:creationId xmlns:a16="http://schemas.microsoft.com/office/drawing/2014/main" id="{91E9F1D0-3878-6019-F20A-D6A87CDDAA19}"/>
            </a:ext>
          </a:extLst>
        </xdr:cNvPr>
        <xdr:cNvSpPr txBox="1"/>
      </xdr:nvSpPr>
      <xdr:spPr>
        <a:xfrm>
          <a:off x="12154535" y="11281601"/>
          <a:ext cx="5968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Trial Failure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49</xdr:row>
      <xdr:rowOff>184150</xdr:rowOff>
    </xdr:from>
    <xdr:to>
      <xdr:col>7</xdr:col>
      <xdr:colOff>47626</xdr:colOff>
      <xdr:row>52</xdr:row>
      <xdr:rowOff>2545</xdr:rowOff>
    </xdr:to>
    <xdr:sp macro="" textlink="">
      <xdr:nvSpPr>
        <xdr:cNvPr id="225" name="MC_BR_C_lead_pandemic_T_lead_stockpile">
          <a:extLst>
            <a:ext uri="{FF2B5EF4-FFF2-40B4-BE49-F238E27FC236}">
              <a16:creationId xmlns:a16="http://schemas.microsoft.com/office/drawing/2014/main" id="{699FC6C6-A121-CA12-7A84-0C2FF573600C}"/>
            </a:ext>
          </a:extLst>
        </xdr:cNvPr>
        <xdr:cNvSpPr/>
      </xdr:nvSpPr>
      <xdr:spPr>
        <a:xfrm>
          <a:off x="14767520" y="9461500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948980" y="0"/>
              </a:lnTo>
              <a:lnTo>
                <a:pt x="29489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49</xdr:row>
      <xdr:rowOff>99251</xdr:rowOff>
    </xdr:from>
    <xdr:ext cx="1127488" cy="182550"/>
    <xdr:sp macro="_xll.MC_OnBranchLabelClick" textlink="">
      <xdr:nvSpPr>
        <xdr:cNvPr id="226" name="MC_BN_C_lead_pandemic_T_lead_stockpile">
          <a:extLst>
            <a:ext uri="{FF2B5EF4-FFF2-40B4-BE49-F238E27FC236}">
              <a16:creationId xmlns:a16="http://schemas.microsoft.com/office/drawing/2014/main" id="{4CD216E0-FF8F-BD6E-F4BB-629C86E658B1}"/>
            </a:ext>
          </a:extLst>
        </xdr:cNvPr>
        <xdr:cNvSpPr txBox="1"/>
      </xdr:nvSpPr>
      <xdr:spPr>
        <a:xfrm>
          <a:off x="14969173" y="9376601"/>
          <a:ext cx="112748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Stockpile Contract Won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84732</xdr:colOff>
      <xdr:row>51</xdr:row>
      <xdr:rowOff>187956</xdr:rowOff>
    </xdr:from>
    <xdr:to>
      <xdr:col>7</xdr:col>
      <xdr:colOff>47626</xdr:colOff>
      <xdr:row>54</xdr:row>
      <xdr:rowOff>6351</xdr:rowOff>
    </xdr:to>
    <xdr:sp macro="" textlink="">
      <xdr:nvSpPr>
        <xdr:cNvPr id="227" name="MC_BR_C_lead_pandemic_T_lead_commercial">
          <a:extLst>
            <a:ext uri="{FF2B5EF4-FFF2-40B4-BE49-F238E27FC236}">
              <a16:creationId xmlns:a16="http://schemas.microsoft.com/office/drawing/2014/main" id="{7893AAF2-5656-4C82-FA62-4D66498EAC88}"/>
            </a:ext>
          </a:extLst>
        </xdr:cNvPr>
        <xdr:cNvSpPr/>
      </xdr:nvSpPr>
      <xdr:spPr>
        <a:xfrm>
          <a:off x="14767520" y="9846306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948980" y="377194"/>
              </a:lnTo>
              <a:lnTo>
                <a:pt x="29489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286385</xdr:colOff>
      <xdr:row>53</xdr:row>
      <xdr:rowOff>99251</xdr:rowOff>
    </xdr:from>
    <xdr:ext cx="842090" cy="182550"/>
    <xdr:sp macro="_xll.MC_OnBranchLabelClick" textlink="">
      <xdr:nvSpPr>
        <xdr:cNvPr id="228" name="MC_BN_C_lead_pandemic_T_lead_commercial">
          <a:extLst>
            <a:ext uri="{FF2B5EF4-FFF2-40B4-BE49-F238E27FC236}">
              <a16:creationId xmlns:a16="http://schemas.microsoft.com/office/drawing/2014/main" id="{535D9031-8A0B-D97A-E253-829D46AC7858}"/>
            </a:ext>
          </a:extLst>
        </xdr:cNvPr>
        <xdr:cNvSpPr txBox="1"/>
      </xdr:nvSpPr>
      <xdr:spPr>
        <a:xfrm>
          <a:off x="14969173" y="10138601"/>
          <a:ext cx="8420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Commercial Only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74841</xdr:colOff>
      <xdr:row>65</xdr:row>
      <xdr:rowOff>174625</xdr:rowOff>
    </xdr:from>
    <xdr:to>
      <xdr:col>5</xdr:col>
      <xdr:colOff>47626</xdr:colOff>
      <xdr:row>72</xdr:row>
      <xdr:rowOff>2291</xdr:rowOff>
    </xdr:to>
    <xdr:sp macro="" textlink="">
      <xdr:nvSpPr>
        <xdr:cNvPr id="229" name="MC_BR_D_partial_platform_C_fix_platform">
          <a:extLst>
            <a:ext uri="{FF2B5EF4-FFF2-40B4-BE49-F238E27FC236}">
              <a16:creationId xmlns:a16="http://schemas.microsoft.com/office/drawing/2014/main" id="{CC6033B3-8726-CC1A-E4DF-32A8FADEB59D}"/>
            </a:ext>
          </a:extLst>
        </xdr:cNvPr>
        <xdr:cNvSpPr/>
      </xdr:nvSpPr>
      <xdr:spPr>
        <a:xfrm>
          <a:off x="8956904" y="12499975"/>
          <a:ext cx="2958872" cy="1161166"/>
        </a:xfrm>
        <a:custGeom>
          <a:avLst/>
          <a:gdLst/>
          <a:ahLst/>
          <a:cxnLst/>
          <a:rect l="0" t="0" r="0" b="0"/>
          <a:pathLst>
            <a:path w="2958872" h="1161166">
              <a:moveTo>
                <a:pt x="0" y="1156585"/>
              </a:moveTo>
              <a:lnTo>
                <a:pt x="166624" y="13585"/>
              </a:lnTo>
              <a:lnTo>
                <a:pt x="182334" y="0"/>
              </a:lnTo>
              <a:lnTo>
                <a:pt x="2958871" y="0"/>
              </a:lnTo>
              <a:lnTo>
                <a:pt x="2958871" y="31750"/>
              </a:lnTo>
              <a:lnTo>
                <a:pt x="182334" y="31750"/>
              </a:lnTo>
              <a:lnTo>
                <a:pt x="198043" y="18165"/>
              </a:lnTo>
              <a:lnTo>
                <a:pt x="31419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65</xdr:row>
      <xdr:rowOff>99251</xdr:rowOff>
    </xdr:from>
    <xdr:ext cx="1195968" cy="182550"/>
    <xdr:sp macro="_xll.MC_OnBranchLabelClick" textlink="">
      <xdr:nvSpPr>
        <xdr:cNvPr id="230" name="MC_BN_D_partial_platform_C_fix_platform">
          <a:extLst>
            <a:ext uri="{FF2B5EF4-FFF2-40B4-BE49-F238E27FC236}">
              <a16:creationId xmlns:a16="http://schemas.microsoft.com/office/drawing/2014/main" id="{D4277F99-0DA3-6A56-F66B-8B23D345AD31}"/>
            </a:ext>
          </a:extLst>
        </xdr:cNvPr>
        <xdr:cNvSpPr txBox="1"/>
      </xdr:nvSpPr>
      <xdr:spPr>
        <a:xfrm>
          <a:off x="9168447" y="12424601"/>
          <a:ext cx="11959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Invest More to Fix Issues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71</xdr:row>
      <xdr:rowOff>189143</xdr:rowOff>
    </xdr:from>
    <xdr:to>
      <xdr:col>5</xdr:col>
      <xdr:colOff>47626</xdr:colOff>
      <xdr:row>76</xdr:row>
      <xdr:rowOff>6351</xdr:rowOff>
    </xdr:to>
    <xdr:sp macro="" textlink="">
      <xdr:nvSpPr>
        <xdr:cNvPr id="231" name="MC_BR_D_partial_platform_C_pivot_single">
          <a:extLst>
            <a:ext uri="{FF2B5EF4-FFF2-40B4-BE49-F238E27FC236}">
              <a16:creationId xmlns:a16="http://schemas.microsoft.com/office/drawing/2014/main" id="{F5AEADCF-4FBC-FCA6-5BB7-643BFBDD2163}"/>
            </a:ext>
          </a:extLst>
        </xdr:cNvPr>
        <xdr:cNvSpPr/>
      </xdr:nvSpPr>
      <xdr:spPr>
        <a:xfrm>
          <a:off x="8966410" y="13657493"/>
          <a:ext cx="2949366" cy="769708"/>
        </a:xfrm>
        <a:custGeom>
          <a:avLst/>
          <a:gdLst/>
          <a:ahLst/>
          <a:cxnLst/>
          <a:rect l="0" t="0" r="0" b="0"/>
          <a:pathLst>
            <a:path w="29493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949365" y="757007"/>
              </a:lnTo>
              <a:lnTo>
                <a:pt x="29493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75</xdr:row>
      <xdr:rowOff>99250</xdr:rowOff>
    </xdr:from>
    <xdr:ext cx="1207575" cy="182550"/>
    <xdr:sp macro="_xll.MC_OnBranchLabelClick" textlink="">
      <xdr:nvSpPr>
        <xdr:cNvPr id="232" name="MC_BN_D_partial_platform_C_pivot_single">
          <a:extLst>
            <a:ext uri="{FF2B5EF4-FFF2-40B4-BE49-F238E27FC236}">
              <a16:creationId xmlns:a16="http://schemas.microsoft.com/office/drawing/2014/main" id="{454D5532-87EA-662B-4CFE-CDC7795D19A6}"/>
            </a:ext>
          </a:extLst>
        </xdr:cNvPr>
        <xdr:cNvSpPr txBox="1"/>
      </xdr:nvSpPr>
      <xdr:spPr>
        <a:xfrm>
          <a:off x="9168447" y="14329600"/>
          <a:ext cx="120757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Pivot to Single Candidate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84225</xdr:colOff>
      <xdr:row>71</xdr:row>
      <xdr:rowOff>189947</xdr:rowOff>
    </xdr:from>
    <xdr:to>
      <xdr:col>5</xdr:col>
      <xdr:colOff>47626</xdr:colOff>
      <xdr:row>82</xdr:row>
      <xdr:rowOff>6351</xdr:rowOff>
    </xdr:to>
    <xdr:sp macro="" textlink="">
      <xdr:nvSpPr>
        <xdr:cNvPr id="233" name="MC_BR_D_partial_platform_T_sell_partial">
          <a:extLst>
            <a:ext uri="{FF2B5EF4-FFF2-40B4-BE49-F238E27FC236}">
              <a16:creationId xmlns:a16="http://schemas.microsoft.com/office/drawing/2014/main" id="{634DC05A-C32C-234D-9F77-5B8BFC10BEF8}"/>
            </a:ext>
          </a:extLst>
        </xdr:cNvPr>
        <xdr:cNvSpPr/>
      </xdr:nvSpPr>
      <xdr:spPr>
        <a:xfrm>
          <a:off x="8966288" y="13658297"/>
          <a:ext cx="2949488" cy="1911904"/>
        </a:xfrm>
        <a:custGeom>
          <a:avLst/>
          <a:gdLst/>
          <a:ahLst/>
          <a:cxnLst/>
          <a:rect l="0" t="0" r="0" b="0"/>
          <a:pathLst>
            <a:path w="2949488" h="1911904">
              <a:moveTo>
                <a:pt x="12652" y="0"/>
              </a:moveTo>
              <a:lnTo>
                <a:pt x="179275" y="1905000"/>
              </a:lnTo>
              <a:lnTo>
                <a:pt x="172950" y="1899203"/>
              </a:lnTo>
              <a:lnTo>
                <a:pt x="2949487" y="1899203"/>
              </a:lnTo>
              <a:lnTo>
                <a:pt x="2949487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81</xdr:row>
      <xdr:rowOff>99250</xdr:rowOff>
    </xdr:from>
    <xdr:ext cx="1121782" cy="182550"/>
    <xdr:sp macro="_xll.MC_OnBranchLabelClick" textlink="">
      <xdr:nvSpPr>
        <xdr:cNvPr id="234" name="MC_BN_D_partial_platform_T_sell_partial">
          <a:extLst>
            <a:ext uri="{FF2B5EF4-FFF2-40B4-BE49-F238E27FC236}">
              <a16:creationId xmlns:a16="http://schemas.microsoft.com/office/drawing/2014/main" id="{01E536F1-16A6-BE6B-0E52-AE62373CA6EF}"/>
            </a:ext>
          </a:extLst>
        </xdr:cNvPr>
        <xdr:cNvSpPr txBox="1"/>
      </xdr:nvSpPr>
      <xdr:spPr>
        <a:xfrm>
          <a:off x="9168447" y="15472600"/>
          <a:ext cx="112178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Sell Technology Assets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63</xdr:row>
      <xdr:rowOff>174625</xdr:rowOff>
    </xdr:from>
    <xdr:to>
      <xdr:col>6</xdr:col>
      <xdr:colOff>47626</xdr:colOff>
      <xdr:row>66</xdr:row>
      <xdr:rowOff>6362</xdr:rowOff>
    </xdr:to>
    <xdr:sp macro="" textlink="">
      <xdr:nvSpPr>
        <xdr:cNvPr id="235" name="MC_BR_C_fix_platform_T_fix_resolved">
          <a:extLst>
            <a:ext uri="{FF2B5EF4-FFF2-40B4-BE49-F238E27FC236}">
              <a16:creationId xmlns:a16="http://schemas.microsoft.com/office/drawing/2014/main" id="{0CE3A885-773F-6B95-4D71-6D28307890E3}"/>
            </a:ext>
          </a:extLst>
        </xdr:cNvPr>
        <xdr:cNvSpPr/>
      </xdr:nvSpPr>
      <xdr:spPr>
        <a:xfrm>
          <a:off x="11944156" y="12118975"/>
          <a:ext cx="2786258" cy="403237"/>
        </a:xfrm>
        <a:custGeom>
          <a:avLst/>
          <a:gdLst/>
          <a:ahLst/>
          <a:cxnLst/>
          <a:rect l="0" t="0" r="0" b="0"/>
          <a:pathLst>
            <a:path w="278625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786257" y="0"/>
              </a:lnTo>
              <a:lnTo>
                <a:pt x="278625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63</xdr:row>
      <xdr:rowOff>99251</xdr:rowOff>
    </xdr:from>
    <xdr:ext cx="808170" cy="182550"/>
    <xdr:sp macro="_xll.MC_OnBranchLabelClick" textlink="">
      <xdr:nvSpPr>
        <xdr:cNvPr id="236" name="MC_BN_C_fix_platform_T_fix_resolved">
          <a:extLst>
            <a:ext uri="{FF2B5EF4-FFF2-40B4-BE49-F238E27FC236}">
              <a16:creationId xmlns:a16="http://schemas.microsoft.com/office/drawing/2014/main" id="{6BF72025-F6CD-044C-C491-5DD6FF3A87C0}"/>
            </a:ext>
          </a:extLst>
        </xdr:cNvPr>
        <xdr:cNvSpPr txBox="1"/>
      </xdr:nvSpPr>
      <xdr:spPr>
        <a:xfrm>
          <a:off x="12154535" y="12043601"/>
          <a:ext cx="80817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Issues Resolved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65</xdr:row>
      <xdr:rowOff>184139</xdr:rowOff>
    </xdr:from>
    <xdr:to>
      <xdr:col>6</xdr:col>
      <xdr:colOff>47626</xdr:colOff>
      <xdr:row>68</xdr:row>
      <xdr:rowOff>15876</xdr:rowOff>
    </xdr:to>
    <xdr:sp macro="" textlink="">
      <xdr:nvSpPr>
        <xdr:cNvPr id="237" name="MC_BR_C_fix_platform_T_fix_partial">
          <a:extLst>
            <a:ext uri="{FF2B5EF4-FFF2-40B4-BE49-F238E27FC236}">
              <a16:creationId xmlns:a16="http://schemas.microsoft.com/office/drawing/2014/main" id="{AC02E9A1-5101-104A-548F-C1FC51A244F0}"/>
            </a:ext>
          </a:extLst>
        </xdr:cNvPr>
        <xdr:cNvSpPr/>
      </xdr:nvSpPr>
      <xdr:spPr>
        <a:xfrm>
          <a:off x="11944156" y="12509489"/>
          <a:ext cx="2786258" cy="403237"/>
        </a:xfrm>
        <a:custGeom>
          <a:avLst/>
          <a:gdLst/>
          <a:ahLst/>
          <a:cxnLst/>
          <a:rect l="0" t="0" r="0" b="0"/>
          <a:pathLst>
            <a:path w="278625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786257" y="371486"/>
              </a:lnTo>
              <a:lnTo>
                <a:pt x="278625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67</xdr:row>
      <xdr:rowOff>99251</xdr:rowOff>
    </xdr:from>
    <xdr:ext cx="511422" cy="182550"/>
    <xdr:sp macro="_xll.MC_OnBranchLabelClick" textlink="">
      <xdr:nvSpPr>
        <xdr:cNvPr id="238" name="MC_BN_C_fix_platform_T_fix_partial">
          <a:extLst>
            <a:ext uri="{FF2B5EF4-FFF2-40B4-BE49-F238E27FC236}">
              <a16:creationId xmlns:a16="http://schemas.microsoft.com/office/drawing/2014/main" id="{6642BFDC-883F-FE8D-6EBD-6E9E4DBF061B}"/>
            </a:ext>
          </a:extLst>
        </xdr:cNvPr>
        <xdr:cNvSpPr txBox="1"/>
      </xdr:nvSpPr>
      <xdr:spPr>
        <a:xfrm>
          <a:off x="12154535" y="12805601"/>
          <a:ext cx="51142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Partial Fix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75043</xdr:colOff>
      <xdr:row>65</xdr:row>
      <xdr:rowOff>187109</xdr:rowOff>
    </xdr:from>
    <xdr:to>
      <xdr:col>6</xdr:col>
      <xdr:colOff>47626</xdr:colOff>
      <xdr:row>70</xdr:row>
      <xdr:rowOff>15876</xdr:rowOff>
    </xdr:to>
    <xdr:sp macro="" textlink="">
      <xdr:nvSpPr>
        <xdr:cNvPr id="239" name="MC_BR_C_fix_platform_T_fix_fail">
          <a:extLst>
            <a:ext uri="{FF2B5EF4-FFF2-40B4-BE49-F238E27FC236}">
              <a16:creationId xmlns:a16="http://schemas.microsoft.com/office/drawing/2014/main" id="{2FD366F5-CBCB-F23F-6E6F-586F61674D92}"/>
            </a:ext>
          </a:extLst>
        </xdr:cNvPr>
        <xdr:cNvSpPr/>
      </xdr:nvSpPr>
      <xdr:spPr>
        <a:xfrm>
          <a:off x="11943193" y="12512459"/>
          <a:ext cx="2787221" cy="781267"/>
        </a:xfrm>
        <a:custGeom>
          <a:avLst/>
          <a:gdLst/>
          <a:ahLst/>
          <a:cxnLst/>
          <a:rect l="0" t="0" r="0" b="0"/>
          <a:pathLst>
            <a:path w="2787221" h="781267">
              <a:moveTo>
                <a:pt x="31016" y="0"/>
              </a:moveTo>
              <a:lnTo>
                <a:pt x="197640" y="762001"/>
              </a:lnTo>
              <a:lnTo>
                <a:pt x="182132" y="749516"/>
              </a:lnTo>
              <a:lnTo>
                <a:pt x="2787220" y="749516"/>
              </a:lnTo>
              <a:lnTo>
                <a:pt x="2787220" y="781266"/>
              </a:lnTo>
              <a:lnTo>
                <a:pt x="182132" y="781266"/>
              </a:lnTo>
              <a:lnTo>
                <a:pt x="166624" y="768781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69</xdr:row>
      <xdr:rowOff>99250</xdr:rowOff>
    </xdr:from>
    <xdr:ext cx="551498" cy="182550"/>
    <xdr:sp macro="_xll.MC_OnBranchLabelClick" textlink="">
      <xdr:nvSpPr>
        <xdr:cNvPr id="240" name="MC_BN_C_fix_platform_T_fix_fail">
          <a:extLst>
            <a:ext uri="{FF2B5EF4-FFF2-40B4-BE49-F238E27FC236}">
              <a16:creationId xmlns:a16="http://schemas.microsoft.com/office/drawing/2014/main" id="{C8D675D2-F0F7-B2D0-0FE0-761C7747DF21}"/>
            </a:ext>
          </a:extLst>
        </xdr:cNvPr>
        <xdr:cNvSpPr txBox="1"/>
      </xdr:nvSpPr>
      <xdr:spPr>
        <a:xfrm>
          <a:off x="12154535" y="13186600"/>
          <a:ext cx="55149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Cannot Fix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73</xdr:row>
      <xdr:rowOff>184150</xdr:rowOff>
    </xdr:from>
    <xdr:to>
      <xdr:col>6</xdr:col>
      <xdr:colOff>47626</xdr:colOff>
      <xdr:row>76</xdr:row>
      <xdr:rowOff>2545</xdr:rowOff>
    </xdr:to>
    <xdr:sp macro="" textlink="">
      <xdr:nvSpPr>
        <xdr:cNvPr id="241" name="MC_BR_C_pivot_single_T_pivot_success">
          <a:extLst>
            <a:ext uri="{FF2B5EF4-FFF2-40B4-BE49-F238E27FC236}">
              <a16:creationId xmlns:a16="http://schemas.microsoft.com/office/drawing/2014/main" id="{FFFEDACC-DCAA-1744-5B23-587D2EBA302B}"/>
            </a:ext>
          </a:extLst>
        </xdr:cNvPr>
        <xdr:cNvSpPr/>
      </xdr:nvSpPr>
      <xdr:spPr>
        <a:xfrm>
          <a:off x="11952883" y="14033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77530" y="0"/>
              </a:lnTo>
              <a:lnTo>
                <a:pt x="27775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73</xdr:row>
      <xdr:rowOff>99250</xdr:rowOff>
    </xdr:from>
    <xdr:ext cx="1002262" cy="182550"/>
    <xdr:sp macro="_xll.MC_OnBranchLabelClick" textlink="">
      <xdr:nvSpPr>
        <xdr:cNvPr id="242" name="MC_BN_C_pivot_single_T_pivot_success">
          <a:extLst>
            <a:ext uri="{FF2B5EF4-FFF2-40B4-BE49-F238E27FC236}">
              <a16:creationId xmlns:a16="http://schemas.microsoft.com/office/drawing/2014/main" id="{CC80A5C7-D0A4-4424-69D3-9E895FAD2C23}"/>
            </a:ext>
          </a:extLst>
        </xdr:cNvPr>
        <xdr:cNvSpPr txBox="1"/>
      </xdr:nvSpPr>
      <xdr:spPr>
        <a:xfrm>
          <a:off x="12154535" y="13948600"/>
          <a:ext cx="100226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Candidate Succeeds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75</xdr:row>
      <xdr:rowOff>187956</xdr:rowOff>
    </xdr:from>
    <xdr:to>
      <xdr:col>6</xdr:col>
      <xdr:colOff>47626</xdr:colOff>
      <xdr:row>78</xdr:row>
      <xdr:rowOff>6351</xdr:rowOff>
    </xdr:to>
    <xdr:sp macro="" textlink="">
      <xdr:nvSpPr>
        <xdr:cNvPr id="243" name="MC_BR_C_pivot_single_T_pivot_marginal">
          <a:extLst>
            <a:ext uri="{FF2B5EF4-FFF2-40B4-BE49-F238E27FC236}">
              <a16:creationId xmlns:a16="http://schemas.microsoft.com/office/drawing/2014/main" id="{ECF11EF1-9F9A-D5CF-470F-33A0F5044885}"/>
            </a:ext>
          </a:extLst>
        </xdr:cNvPr>
        <xdr:cNvSpPr/>
      </xdr:nvSpPr>
      <xdr:spPr>
        <a:xfrm>
          <a:off x="11952883" y="14418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77</xdr:row>
      <xdr:rowOff>99250</xdr:rowOff>
    </xdr:from>
    <xdr:ext cx="768159" cy="182550"/>
    <xdr:sp macro="_xll.MC_OnBranchLabelClick" textlink="">
      <xdr:nvSpPr>
        <xdr:cNvPr id="244" name="MC_BN_C_pivot_single_T_pivot_marginal">
          <a:extLst>
            <a:ext uri="{FF2B5EF4-FFF2-40B4-BE49-F238E27FC236}">
              <a16:creationId xmlns:a16="http://schemas.microsoft.com/office/drawing/2014/main" id="{8D271729-F95A-E9E9-8030-1FBC84D05E1B}"/>
            </a:ext>
          </a:extLst>
        </xdr:cNvPr>
        <xdr:cNvSpPr txBox="1"/>
      </xdr:nvSpPr>
      <xdr:spPr>
        <a:xfrm>
          <a:off x="12154535" y="14710600"/>
          <a:ext cx="76815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Marginal Result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75</xdr:row>
      <xdr:rowOff>189143</xdr:rowOff>
    </xdr:from>
    <xdr:to>
      <xdr:col>6</xdr:col>
      <xdr:colOff>47626</xdr:colOff>
      <xdr:row>80</xdr:row>
      <xdr:rowOff>6351</xdr:rowOff>
    </xdr:to>
    <xdr:sp macro="" textlink="">
      <xdr:nvSpPr>
        <xdr:cNvPr id="245" name="MC_BR_C_pivot_single_T_pivot_fail">
          <a:extLst>
            <a:ext uri="{FF2B5EF4-FFF2-40B4-BE49-F238E27FC236}">
              <a16:creationId xmlns:a16="http://schemas.microsoft.com/office/drawing/2014/main" id="{ECA3697C-8415-96AA-F072-D7E99D40FDC1}"/>
            </a:ext>
          </a:extLst>
        </xdr:cNvPr>
        <xdr:cNvSpPr/>
      </xdr:nvSpPr>
      <xdr:spPr>
        <a:xfrm>
          <a:off x="11952498" y="14419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79</xdr:row>
      <xdr:rowOff>99250</xdr:rowOff>
    </xdr:from>
    <xdr:ext cx="528543" cy="182550"/>
    <xdr:sp macro="_xll.MC_OnBranchLabelClick" textlink="">
      <xdr:nvSpPr>
        <xdr:cNvPr id="246" name="MC_BN_C_pivot_single_T_pivot_fail">
          <a:extLst>
            <a:ext uri="{FF2B5EF4-FFF2-40B4-BE49-F238E27FC236}">
              <a16:creationId xmlns:a16="http://schemas.microsoft.com/office/drawing/2014/main" id="{0EE74839-829A-434F-8CDE-9743ACEDF56E}"/>
            </a:ext>
          </a:extLst>
        </xdr:cNvPr>
        <xdr:cNvSpPr txBox="1"/>
      </xdr:nvSpPr>
      <xdr:spPr>
        <a:xfrm>
          <a:off x="12154535" y="15091600"/>
          <a:ext cx="52854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Pivot Fails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95</xdr:row>
      <xdr:rowOff>184150</xdr:rowOff>
    </xdr:from>
    <xdr:to>
      <xdr:col>4</xdr:col>
      <xdr:colOff>47626</xdr:colOff>
      <xdr:row>102</xdr:row>
      <xdr:rowOff>917</xdr:rowOff>
    </xdr:to>
    <xdr:sp macro="" textlink="">
      <xdr:nvSpPr>
        <xdr:cNvPr id="247" name="MC_BR_C_platform_valid_lite_C_partner_search">
          <a:extLst>
            <a:ext uri="{FF2B5EF4-FFF2-40B4-BE49-F238E27FC236}">
              <a16:creationId xmlns:a16="http://schemas.microsoft.com/office/drawing/2014/main" id="{7C0046F3-24D2-E074-70E9-92FC03572AFE}"/>
            </a:ext>
          </a:extLst>
        </xdr:cNvPr>
        <xdr:cNvSpPr/>
      </xdr:nvSpPr>
      <xdr:spPr>
        <a:xfrm>
          <a:off x="6065967" y="18224500"/>
          <a:ext cx="2863722" cy="1150267"/>
        </a:xfrm>
        <a:custGeom>
          <a:avLst/>
          <a:gdLst/>
          <a:ahLst/>
          <a:cxnLst/>
          <a:rect l="0" t="0" r="0" b="0"/>
          <a:pathLst>
            <a:path w="2863722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863721" y="0"/>
              </a:lnTo>
              <a:lnTo>
                <a:pt x="2863721" y="12700"/>
              </a:lnTo>
              <a:lnTo>
                <a:pt x="172908" y="12700"/>
              </a:lnTo>
              <a:lnTo>
                <a:pt x="179192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95</xdr:row>
      <xdr:rowOff>99250</xdr:rowOff>
    </xdr:from>
    <xdr:ext cx="893771" cy="182550"/>
    <xdr:sp macro="_xll.MC_OnBranchLabelClick" textlink="">
      <xdr:nvSpPr>
        <xdr:cNvPr id="248" name="MC_BN_C_platform_valid_lite_C_partner_search">
          <a:extLst>
            <a:ext uri="{FF2B5EF4-FFF2-40B4-BE49-F238E27FC236}">
              <a16:creationId xmlns:a16="http://schemas.microsoft.com/office/drawing/2014/main" id="{8A3AA718-35E2-30C7-4ED7-50F51485D805}"/>
            </a:ext>
          </a:extLst>
        </xdr:cNvPr>
        <xdr:cNvSpPr txBox="1"/>
      </xdr:nvSpPr>
      <xdr:spPr>
        <a:xfrm>
          <a:off x="6268085" y="18139600"/>
          <a:ext cx="89377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Platform Validated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101</xdr:row>
      <xdr:rowOff>187956</xdr:rowOff>
    </xdr:from>
    <xdr:to>
      <xdr:col>4</xdr:col>
      <xdr:colOff>47626</xdr:colOff>
      <xdr:row>104</xdr:row>
      <xdr:rowOff>6351</xdr:rowOff>
    </xdr:to>
    <xdr:sp macro="" textlink="">
      <xdr:nvSpPr>
        <xdr:cNvPr id="249" name="MC_BR_C_platform_valid_lite_T_lite_partial">
          <a:extLst>
            <a:ext uri="{FF2B5EF4-FFF2-40B4-BE49-F238E27FC236}">
              <a16:creationId xmlns:a16="http://schemas.microsoft.com/office/drawing/2014/main" id="{FA20ADB3-E9C1-E06C-479D-49B123A22342}"/>
            </a:ext>
          </a:extLst>
        </xdr:cNvPr>
        <xdr:cNvSpPr/>
      </xdr:nvSpPr>
      <xdr:spPr>
        <a:xfrm>
          <a:off x="6066433" y="19371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103</xdr:row>
      <xdr:rowOff>99250</xdr:rowOff>
    </xdr:from>
    <xdr:ext cx="716799" cy="182550"/>
    <xdr:sp macro="_xll.MC_OnBranchLabelClick" textlink="">
      <xdr:nvSpPr>
        <xdr:cNvPr id="250" name="MC_BN_C_platform_valid_lite_T_lite_partial">
          <a:extLst>
            <a:ext uri="{FF2B5EF4-FFF2-40B4-BE49-F238E27FC236}">
              <a16:creationId xmlns:a16="http://schemas.microsoft.com/office/drawing/2014/main" id="{F8998D94-E3C2-E8F8-B401-C3F5B25707DF}"/>
            </a:ext>
          </a:extLst>
        </xdr:cNvPr>
        <xdr:cNvSpPr txBox="1"/>
      </xdr:nvSpPr>
      <xdr:spPr>
        <a:xfrm>
          <a:off x="6268085" y="19663600"/>
          <a:ext cx="71679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Partial Results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101</xdr:row>
      <xdr:rowOff>189143</xdr:rowOff>
    </xdr:from>
    <xdr:to>
      <xdr:col>4</xdr:col>
      <xdr:colOff>47626</xdr:colOff>
      <xdr:row>106</xdr:row>
      <xdr:rowOff>6351</xdr:rowOff>
    </xdr:to>
    <xdr:sp macro="" textlink="">
      <xdr:nvSpPr>
        <xdr:cNvPr id="251" name="MC_BR_C_platform_valid_lite_T_lite_fail">
          <a:extLst>
            <a:ext uri="{FF2B5EF4-FFF2-40B4-BE49-F238E27FC236}">
              <a16:creationId xmlns:a16="http://schemas.microsoft.com/office/drawing/2014/main" id="{318AB36B-D97D-8A89-B29A-F5EA31BAD96D}"/>
            </a:ext>
          </a:extLst>
        </xdr:cNvPr>
        <xdr:cNvSpPr/>
      </xdr:nvSpPr>
      <xdr:spPr>
        <a:xfrm>
          <a:off x="6066048" y="19372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105</xdr:row>
      <xdr:rowOff>99250</xdr:rowOff>
    </xdr:from>
    <xdr:ext cx="830868" cy="182550"/>
    <xdr:sp macro="_xll.MC_OnBranchLabelClick" textlink="">
      <xdr:nvSpPr>
        <xdr:cNvPr id="252" name="MC_BN_C_platform_valid_lite_T_lite_fail">
          <a:extLst>
            <a:ext uri="{FF2B5EF4-FFF2-40B4-BE49-F238E27FC236}">
              <a16:creationId xmlns:a16="http://schemas.microsoft.com/office/drawing/2014/main" id="{2A0DF0C3-5D9A-5746-CFF4-1082400699FB}"/>
            </a:ext>
          </a:extLst>
        </xdr:cNvPr>
        <xdr:cNvSpPr txBox="1"/>
      </xdr:nvSpPr>
      <xdr:spPr>
        <a:xfrm>
          <a:off x="6268085" y="20044600"/>
          <a:ext cx="830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Technology Fails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84267</xdr:colOff>
      <xdr:row>89</xdr:row>
      <xdr:rowOff>184150</xdr:rowOff>
    </xdr:from>
    <xdr:to>
      <xdr:col>5</xdr:col>
      <xdr:colOff>47626</xdr:colOff>
      <xdr:row>96</xdr:row>
      <xdr:rowOff>917</xdr:rowOff>
    </xdr:to>
    <xdr:sp macro="" textlink="">
      <xdr:nvSpPr>
        <xdr:cNvPr id="253" name="MC_BR_C_partner_search_C_pharma_partner_result">
          <a:extLst>
            <a:ext uri="{FF2B5EF4-FFF2-40B4-BE49-F238E27FC236}">
              <a16:creationId xmlns:a16="http://schemas.microsoft.com/office/drawing/2014/main" id="{11795DC5-983B-06E6-3748-770FE3BDF921}"/>
            </a:ext>
          </a:extLst>
        </xdr:cNvPr>
        <xdr:cNvSpPr/>
      </xdr:nvSpPr>
      <xdr:spPr>
        <a:xfrm>
          <a:off x="8966330" y="17081500"/>
          <a:ext cx="2949446" cy="1150267"/>
        </a:xfrm>
        <a:custGeom>
          <a:avLst/>
          <a:gdLst/>
          <a:ahLst/>
          <a:cxnLst/>
          <a:rect l="0" t="0" r="0" b="0"/>
          <a:pathLst>
            <a:path w="2949446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949445" y="0"/>
              </a:lnTo>
              <a:lnTo>
                <a:pt x="2949445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89</xdr:row>
      <xdr:rowOff>99250</xdr:rowOff>
    </xdr:from>
    <xdr:ext cx="1064779" cy="182550"/>
    <xdr:sp macro="_xll.MC_OnBranchLabelClick" textlink="">
      <xdr:nvSpPr>
        <xdr:cNvPr id="254" name="MC_BN_C_partner_search_C_pharma_partner_result">
          <a:extLst>
            <a:ext uri="{FF2B5EF4-FFF2-40B4-BE49-F238E27FC236}">
              <a16:creationId xmlns:a16="http://schemas.microsoft.com/office/drawing/2014/main" id="{3CEFF25E-FC6B-82B6-483F-CD93ED8DC3CE}"/>
            </a:ext>
          </a:extLst>
        </xdr:cNvPr>
        <xdr:cNvSpPr txBox="1"/>
      </xdr:nvSpPr>
      <xdr:spPr>
        <a:xfrm>
          <a:off x="9168447" y="16996600"/>
          <a:ext cx="10647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Major Pharma Partner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95</xdr:row>
      <xdr:rowOff>187956</xdr:rowOff>
    </xdr:from>
    <xdr:to>
      <xdr:col>5</xdr:col>
      <xdr:colOff>47626</xdr:colOff>
      <xdr:row>98</xdr:row>
      <xdr:rowOff>6351</xdr:rowOff>
    </xdr:to>
    <xdr:sp macro="" textlink="">
      <xdr:nvSpPr>
        <xdr:cNvPr id="255" name="MC_BR_C_partner_search_T_midsize_partner">
          <a:extLst>
            <a:ext uri="{FF2B5EF4-FFF2-40B4-BE49-F238E27FC236}">
              <a16:creationId xmlns:a16="http://schemas.microsoft.com/office/drawing/2014/main" id="{93DA6C7C-36F2-EDA3-5C91-2C9F1BF0BC29}"/>
            </a:ext>
          </a:extLst>
        </xdr:cNvPr>
        <xdr:cNvSpPr/>
      </xdr:nvSpPr>
      <xdr:spPr>
        <a:xfrm>
          <a:off x="8966795" y="18228306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948980" y="377194"/>
              </a:lnTo>
              <a:lnTo>
                <a:pt x="29489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97</xdr:row>
      <xdr:rowOff>99250</xdr:rowOff>
    </xdr:from>
    <xdr:ext cx="819455" cy="182550"/>
    <xdr:sp macro="_xll.MC_OnBranchLabelClick" textlink="">
      <xdr:nvSpPr>
        <xdr:cNvPr id="256" name="MC_BN_C_partner_search_T_midsize_partner">
          <a:extLst>
            <a:ext uri="{FF2B5EF4-FFF2-40B4-BE49-F238E27FC236}">
              <a16:creationId xmlns:a16="http://schemas.microsoft.com/office/drawing/2014/main" id="{7336C840-43B3-8946-02EE-D807849F6205}"/>
            </a:ext>
          </a:extLst>
        </xdr:cNvPr>
        <xdr:cNvSpPr txBox="1"/>
      </xdr:nvSpPr>
      <xdr:spPr>
        <a:xfrm>
          <a:off x="9168447" y="18520600"/>
          <a:ext cx="81945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Mid-Size Partner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95</xdr:row>
      <xdr:rowOff>189143</xdr:rowOff>
    </xdr:from>
    <xdr:to>
      <xdr:col>5</xdr:col>
      <xdr:colOff>47626</xdr:colOff>
      <xdr:row>100</xdr:row>
      <xdr:rowOff>6351</xdr:rowOff>
    </xdr:to>
    <xdr:sp macro="" textlink="">
      <xdr:nvSpPr>
        <xdr:cNvPr id="257" name="MC_BR_C_partner_search_T_no_partner">
          <a:extLst>
            <a:ext uri="{FF2B5EF4-FFF2-40B4-BE49-F238E27FC236}">
              <a16:creationId xmlns:a16="http://schemas.microsoft.com/office/drawing/2014/main" id="{DD8E9EEA-4AC1-4CC8-0B83-7F7092FCBC1F}"/>
            </a:ext>
          </a:extLst>
        </xdr:cNvPr>
        <xdr:cNvSpPr/>
      </xdr:nvSpPr>
      <xdr:spPr>
        <a:xfrm>
          <a:off x="8966410" y="18229493"/>
          <a:ext cx="2949366" cy="769708"/>
        </a:xfrm>
        <a:custGeom>
          <a:avLst/>
          <a:gdLst/>
          <a:ahLst/>
          <a:cxnLst/>
          <a:rect l="0" t="0" r="0" b="0"/>
          <a:pathLst>
            <a:path w="29493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949365" y="757007"/>
              </a:lnTo>
              <a:lnTo>
                <a:pt x="29493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99</xdr:row>
      <xdr:rowOff>99250</xdr:rowOff>
    </xdr:from>
    <xdr:ext cx="871008" cy="182550"/>
    <xdr:sp macro="_xll.MC_OnBranchLabelClick" textlink="">
      <xdr:nvSpPr>
        <xdr:cNvPr id="258" name="MC_BN_C_partner_search_T_no_partner">
          <a:extLst>
            <a:ext uri="{FF2B5EF4-FFF2-40B4-BE49-F238E27FC236}">
              <a16:creationId xmlns:a16="http://schemas.microsoft.com/office/drawing/2014/main" id="{96AEA882-134B-D4DE-D016-92BE770F0BC6}"/>
            </a:ext>
          </a:extLst>
        </xdr:cNvPr>
        <xdr:cNvSpPr txBox="1"/>
      </xdr:nvSpPr>
      <xdr:spPr>
        <a:xfrm>
          <a:off x="9168447" y="18901600"/>
          <a:ext cx="87100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Partner Found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87</xdr:row>
      <xdr:rowOff>184150</xdr:rowOff>
    </xdr:from>
    <xdr:to>
      <xdr:col>6</xdr:col>
      <xdr:colOff>47626</xdr:colOff>
      <xdr:row>90</xdr:row>
      <xdr:rowOff>2545</xdr:rowOff>
    </xdr:to>
    <xdr:sp macro="" textlink="">
      <xdr:nvSpPr>
        <xdr:cNvPr id="259" name="MC_BR_C_pharma_partner_result_T_partner_multi">
          <a:extLst>
            <a:ext uri="{FF2B5EF4-FFF2-40B4-BE49-F238E27FC236}">
              <a16:creationId xmlns:a16="http://schemas.microsoft.com/office/drawing/2014/main" id="{FCE761D7-71E9-BEF6-B3E4-88C5844E3BFC}"/>
            </a:ext>
          </a:extLst>
        </xdr:cNvPr>
        <xdr:cNvSpPr/>
      </xdr:nvSpPr>
      <xdr:spPr>
        <a:xfrm>
          <a:off x="11952883" y="16700500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777530" y="0"/>
              </a:lnTo>
              <a:lnTo>
                <a:pt x="27775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87</xdr:row>
      <xdr:rowOff>99250</xdr:rowOff>
    </xdr:from>
    <xdr:ext cx="1321644" cy="182550"/>
    <xdr:sp macro="_xll.MC_OnBranchLabelClick" textlink="">
      <xdr:nvSpPr>
        <xdr:cNvPr id="260" name="MC_BN_C_pharma_partner_result_T_partner_multi">
          <a:extLst>
            <a:ext uri="{FF2B5EF4-FFF2-40B4-BE49-F238E27FC236}">
              <a16:creationId xmlns:a16="http://schemas.microsoft.com/office/drawing/2014/main" id="{90ADE1F3-0859-3A3D-4D17-682250FB7327}"/>
            </a:ext>
          </a:extLst>
        </xdr:cNvPr>
        <xdr:cNvSpPr txBox="1"/>
      </xdr:nvSpPr>
      <xdr:spPr>
        <a:xfrm>
          <a:off x="12154535" y="16615600"/>
          <a:ext cx="132164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Multiple Products Launched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89</xdr:row>
      <xdr:rowOff>187956</xdr:rowOff>
    </xdr:from>
    <xdr:to>
      <xdr:col>6</xdr:col>
      <xdr:colOff>47626</xdr:colOff>
      <xdr:row>92</xdr:row>
      <xdr:rowOff>6351</xdr:rowOff>
    </xdr:to>
    <xdr:sp macro="" textlink="">
      <xdr:nvSpPr>
        <xdr:cNvPr id="261" name="MC_BR_C_pharma_partner_result_T_partner_single">
          <a:extLst>
            <a:ext uri="{FF2B5EF4-FFF2-40B4-BE49-F238E27FC236}">
              <a16:creationId xmlns:a16="http://schemas.microsoft.com/office/drawing/2014/main" id="{92E35DF6-70D2-E7B2-EB52-40C170BCD2F7}"/>
            </a:ext>
          </a:extLst>
        </xdr:cNvPr>
        <xdr:cNvSpPr/>
      </xdr:nvSpPr>
      <xdr:spPr>
        <a:xfrm>
          <a:off x="11952883" y="17085306"/>
          <a:ext cx="2777531" cy="389895"/>
        </a:xfrm>
        <a:custGeom>
          <a:avLst/>
          <a:gdLst/>
          <a:ahLst/>
          <a:cxnLst/>
          <a:rect l="0" t="0" r="0" b="0"/>
          <a:pathLst>
            <a:path w="27775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777530" y="377194"/>
              </a:lnTo>
              <a:lnTo>
                <a:pt x="27775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91</xdr:row>
      <xdr:rowOff>99250</xdr:rowOff>
    </xdr:from>
    <xdr:ext cx="1201996" cy="182550"/>
    <xdr:sp macro="_xll.MC_OnBranchLabelClick" textlink="">
      <xdr:nvSpPr>
        <xdr:cNvPr id="262" name="MC_BN_C_pharma_partner_result_T_partner_single">
          <a:extLst>
            <a:ext uri="{FF2B5EF4-FFF2-40B4-BE49-F238E27FC236}">
              <a16:creationId xmlns:a16="http://schemas.microsoft.com/office/drawing/2014/main" id="{556E2539-5333-A8B2-5823-F7431E59789B}"/>
            </a:ext>
          </a:extLst>
        </xdr:cNvPr>
        <xdr:cNvSpPr txBox="1"/>
      </xdr:nvSpPr>
      <xdr:spPr>
        <a:xfrm>
          <a:off x="12154535" y="17377600"/>
          <a:ext cx="120199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Single Product Launched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89</xdr:row>
      <xdr:rowOff>189143</xdr:rowOff>
    </xdr:from>
    <xdr:to>
      <xdr:col>6</xdr:col>
      <xdr:colOff>47626</xdr:colOff>
      <xdr:row>94</xdr:row>
      <xdr:rowOff>6351</xdr:rowOff>
    </xdr:to>
    <xdr:sp macro="" textlink="">
      <xdr:nvSpPr>
        <xdr:cNvPr id="263" name="MC_BR_C_pharma_partner_result_T_partner_depri">
          <a:extLst>
            <a:ext uri="{FF2B5EF4-FFF2-40B4-BE49-F238E27FC236}">
              <a16:creationId xmlns:a16="http://schemas.microsoft.com/office/drawing/2014/main" id="{78EB9F6D-54BC-A9E1-4F63-1674FC005D97}"/>
            </a:ext>
          </a:extLst>
        </xdr:cNvPr>
        <xdr:cNvSpPr/>
      </xdr:nvSpPr>
      <xdr:spPr>
        <a:xfrm>
          <a:off x="11952498" y="17086493"/>
          <a:ext cx="2777916" cy="769708"/>
        </a:xfrm>
        <a:custGeom>
          <a:avLst/>
          <a:gdLst/>
          <a:ahLst/>
          <a:cxnLst/>
          <a:rect l="0" t="0" r="0" b="0"/>
          <a:pathLst>
            <a:path w="27779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777915" y="757007"/>
              </a:lnTo>
              <a:lnTo>
                <a:pt x="27779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93</xdr:row>
      <xdr:rowOff>99250</xdr:rowOff>
    </xdr:from>
    <xdr:ext cx="990528" cy="182550"/>
    <xdr:sp macro="_xll.MC_OnBranchLabelClick" textlink="">
      <xdr:nvSpPr>
        <xdr:cNvPr id="264" name="MC_BN_C_pharma_partner_result_T_partner_depri">
          <a:extLst>
            <a:ext uri="{FF2B5EF4-FFF2-40B4-BE49-F238E27FC236}">
              <a16:creationId xmlns:a16="http://schemas.microsoft.com/office/drawing/2014/main" id="{0B6BF522-3931-4542-6A40-0BD5CC44BB7F}"/>
            </a:ext>
          </a:extLst>
        </xdr:cNvPr>
        <xdr:cNvSpPr txBox="1"/>
      </xdr:nvSpPr>
      <xdr:spPr>
        <a:xfrm>
          <a:off x="12154535" y="17758600"/>
          <a:ext cx="99052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Partner Deprioritizes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109</xdr:row>
      <xdr:rowOff>184150</xdr:rowOff>
    </xdr:from>
    <xdr:to>
      <xdr:col>4</xdr:col>
      <xdr:colOff>47626</xdr:colOff>
      <xdr:row>116</xdr:row>
      <xdr:rowOff>917</xdr:rowOff>
    </xdr:to>
    <xdr:sp macro="" textlink="">
      <xdr:nvSpPr>
        <xdr:cNvPr id="265" name="MC_BR_C_single_clinical_C_single_competitive">
          <a:extLst>
            <a:ext uri="{FF2B5EF4-FFF2-40B4-BE49-F238E27FC236}">
              <a16:creationId xmlns:a16="http://schemas.microsoft.com/office/drawing/2014/main" id="{06E5D32B-5C7C-CF25-D7C6-4B143C858F76}"/>
            </a:ext>
          </a:extLst>
        </xdr:cNvPr>
        <xdr:cNvSpPr/>
      </xdr:nvSpPr>
      <xdr:spPr>
        <a:xfrm>
          <a:off x="6065967" y="20891500"/>
          <a:ext cx="2863722" cy="1150267"/>
        </a:xfrm>
        <a:custGeom>
          <a:avLst/>
          <a:gdLst/>
          <a:ahLst/>
          <a:cxnLst/>
          <a:rect l="0" t="0" r="0" b="0"/>
          <a:pathLst>
            <a:path w="2863722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863721" y="0"/>
              </a:lnTo>
              <a:lnTo>
                <a:pt x="2863721" y="12700"/>
              </a:lnTo>
              <a:lnTo>
                <a:pt x="172908" y="12700"/>
              </a:lnTo>
              <a:lnTo>
                <a:pt x="179192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109</xdr:row>
      <xdr:rowOff>99250</xdr:rowOff>
    </xdr:from>
    <xdr:ext cx="745460" cy="182550"/>
    <xdr:sp macro="_xll.MC_OnBranchLabelClick" textlink="">
      <xdr:nvSpPr>
        <xdr:cNvPr id="266" name="MC_BN_C_single_clinical_C_single_competitive">
          <a:extLst>
            <a:ext uri="{FF2B5EF4-FFF2-40B4-BE49-F238E27FC236}">
              <a16:creationId xmlns:a16="http://schemas.microsoft.com/office/drawing/2014/main" id="{602090D7-2163-61C3-9F7A-31EC8B560600}"/>
            </a:ext>
          </a:extLst>
        </xdr:cNvPr>
        <xdr:cNvSpPr txBox="1"/>
      </xdr:nvSpPr>
      <xdr:spPr>
        <a:xfrm>
          <a:off x="6268085" y="20806600"/>
          <a:ext cx="7454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Efficacy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115</xdr:row>
      <xdr:rowOff>187956</xdr:rowOff>
    </xdr:from>
    <xdr:to>
      <xdr:col>4</xdr:col>
      <xdr:colOff>47626</xdr:colOff>
      <xdr:row>118</xdr:row>
      <xdr:rowOff>6351</xdr:rowOff>
    </xdr:to>
    <xdr:sp macro="" textlink="">
      <xdr:nvSpPr>
        <xdr:cNvPr id="267" name="MC_BR_C_single_clinical_T_single_mod_eff">
          <a:extLst>
            <a:ext uri="{FF2B5EF4-FFF2-40B4-BE49-F238E27FC236}">
              <a16:creationId xmlns:a16="http://schemas.microsoft.com/office/drawing/2014/main" id="{10A5EF31-8E3C-F719-6F01-A4B0493DA2AC}"/>
            </a:ext>
          </a:extLst>
        </xdr:cNvPr>
        <xdr:cNvSpPr/>
      </xdr:nvSpPr>
      <xdr:spPr>
        <a:xfrm>
          <a:off x="6066433" y="22038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117</xdr:row>
      <xdr:rowOff>99250</xdr:rowOff>
    </xdr:from>
    <xdr:ext cx="876650" cy="182550"/>
    <xdr:sp macro="_xll.MC_OnBranchLabelClick" textlink="">
      <xdr:nvSpPr>
        <xdr:cNvPr id="268" name="MC_BN_C_single_clinical_T_single_mod_eff">
          <a:extLst>
            <a:ext uri="{FF2B5EF4-FFF2-40B4-BE49-F238E27FC236}">
              <a16:creationId xmlns:a16="http://schemas.microsoft.com/office/drawing/2014/main" id="{E11FA4E9-639C-A9A6-AB20-25577322D193}"/>
            </a:ext>
          </a:extLst>
        </xdr:cNvPr>
        <xdr:cNvSpPr txBox="1"/>
      </xdr:nvSpPr>
      <xdr:spPr>
        <a:xfrm>
          <a:off x="6268085" y="22330600"/>
          <a:ext cx="8766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Efficacy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115</xdr:row>
      <xdr:rowOff>189143</xdr:rowOff>
    </xdr:from>
    <xdr:to>
      <xdr:col>4</xdr:col>
      <xdr:colOff>47626</xdr:colOff>
      <xdr:row>120</xdr:row>
      <xdr:rowOff>6351</xdr:rowOff>
    </xdr:to>
    <xdr:sp macro="" textlink="">
      <xdr:nvSpPr>
        <xdr:cNvPr id="269" name="MC_BR_C_single_clinical_T_single_trial_fail">
          <a:extLst>
            <a:ext uri="{FF2B5EF4-FFF2-40B4-BE49-F238E27FC236}">
              <a16:creationId xmlns:a16="http://schemas.microsoft.com/office/drawing/2014/main" id="{F5172778-B2DD-4DE6-B901-45325FFE7803}"/>
            </a:ext>
          </a:extLst>
        </xdr:cNvPr>
        <xdr:cNvSpPr/>
      </xdr:nvSpPr>
      <xdr:spPr>
        <a:xfrm>
          <a:off x="6066048" y="22039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119</xdr:row>
      <xdr:rowOff>99250</xdr:rowOff>
    </xdr:from>
    <xdr:ext cx="596895" cy="182550"/>
    <xdr:sp macro="_xll.MC_OnBranchLabelClick" textlink="">
      <xdr:nvSpPr>
        <xdr:cNvPr id="270" name="MC_BN_C_single_clinical_T_single_trial_fail">
          <a:extLst>
            <a:ext uri="{FF2B5EF4-FFF2-40B4-BE49-F238E27FC236}">
              <a16:creationId xmlns:a16="http://schemas.microsoft.com/office/drawing/2014/main" id="{561C38EB-9D84-83E8-1944-28DF8DF72E21}"/>
            </a:ext>
          </a:extLst>
        </xdr:cNvPr>
        <xdr:cNvSpPr txBox="1"/>
      </xdr:nvSpPr>
      <xdr:spPr>
        <a:xfrm>
          <a:off x="6268085" y="22711600"/>
          <a:ext cx="5968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Trial Failure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107</xdr:row>
      <xdr:rowOff>184150</xdr:rowOff>
    </xdr:from>
    <xdr:to>
      <xdr:col>5</xdr:col>
      <xdr:colOff>47626</xdr:colOff>
      <xdr:row>110</xdr:row>
      <xdr:rowOff>2545</xdr:rowOff>
    </xdr:to>
    <xdr:sp macro="" textlink="">
      <xdr:nvSpPr>
        <xdr:cNvPr id="271" name="MC_BR_C_single_competitive_T_single_diff">
          <a:extLst>
            <a:ext uri="{FF2B5EF4-FFF2-40B4-BE49-F238E27FC236}">
              <a16:creationId xmlns:a16="http://schemas.microsoft.com/office/drawing/2014/main" id="{4016D405-E602-F36E-EE66-95F6151124EE}"/>
            </a:ext>
          </a:extLst>
        </xdr:cNvPr>
        <xdr:cNvSpPr/>
      </xdr:nvSpPr>
      <xdr:spPr>
        <a:xfrm>
          <a:off x="8966795" y="20510500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948980" y="0"/>
              </a:lnTo>
              <a:lnTo>
                <a:pt x="2948980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107</xdr:row>
      <xdr:rowOff>99250</xdr:rowOff>
    </xdr:from>
    <xdr:ext cx="1047851" cy="182550"/>
    <xdr:sp macro="_xll.MC_OnBranchLabelClick" textlink="">
      <xdr:nvSpPr>
        <xdr:cNvPr id="272" name="MC_BN_C_single_competitive_T_single_diff">
          <a:extLst>
            <a:ext uri="{FF2B5EF4-FFF2-40B4-BE49-F238E27FC236}">
              <a16:creationId xmlns:a16="http://schemas.microsoft.com/office/drawing/2014/main" id="{451B995C-3184-E3AE-27D4-53DDB8F20AB9}"/>
            </a:ext>
          </a:extLst>
        </xdr:cNvPr>
        <xdr:cNvSpPr txBox="1"/>
      </xdr:nvSpPr>
      <xdr:spPr>
        <a:xfrm>
          <a:off x="9168447" y="20425600"/>
          <a:ext cx="104785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Differentiated Product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109</xdr:row>
      <xdr:rowOff>187956</xdr:rowOff>
    </xdr:from>
    <xdr:to>
      <xdr:col>5</xdr:col>
      <xdr:colOff>47626</xdr:colOff>
      <xdr:row>112</xdr:row>
      <xdr:rowOff>6351</xdr:rowOff>
    </xdr:to>
    <xdr:sp macro="" textlink="">
      <xdr:nvSpPr>
        <xdr:cNvPr id="273" name="MC_BR_C_single_competitive_T_single_metoo">
          <a:extLst>
            <a:ext uri="{FF2B5EF4-FFF2-40B4-BE49-F238E27FC236}">
              <a16:creationId xmlns:a16="http://schemas.microsoft.com/office/drawing/2014/main" id="{6AEA2C2E-9197-55CC-396E-B9BBF4069A76}"/>
            </a:ext>
          </a:extLst>
        </xdr:cNvPr>
        <xdr:cNvSpPr/>
      </xdr:nvSpPr>
      <xdr:spPr>
        <a:xfrm>
          <a:off x="8966795" y="20895306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948980" y="377194"/>
              </a:lnTo>
              <a:lnTo>
                <a:pt x="2948980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111</xdr:row>
      <xdr:rowOff>99250</xdr:rowOff>
    </xdr:from>
    <xdr:ext cx="791050" cy="182550"/>
    <xdr:sp macro="_xll.MC_OnBranchLabelClick" textlink="">
      <xdr:nvSpPr>
        <xdr:cNvPr id="274" name="MC_BN_C_single_competitive_T_single_metoo">
          <a:extLst>
            <a:ext uri="{FF2B5EF4-FFF2-40B4-BE49-F238E27FC236}">
              <a16:creationId xmlns:a16="http://schemas.microsoft.com/office/drawing/2014/main" id="{9FECA743-292F-2FC1-1590-1F7831D50E08}"/>
            </a:ext>
          </a:extLst>
        </xdr:cNvPr>
        <xdr:cNvSpPr txBox="1"/>
      </xdr:nvSpPr>
      <xdr:spPr>
        <a:xfrm>
          <a:off x="9168447" y="21187600"/>
          <a:ext cx="7910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Me-Too Product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109</xdr:row>
      <xdr:rowOff>189143</xdr:rowOff>
    </xdr:from>
    <xdr:to>
      <xdr:col>5</xdr:col>
      <xdr:colOff>47626</xdr:colOff>
      <xdr:row>114</xdr:row>
      <xdr:rowOff>6351</xdr:rowOff>
    </xdr:to>
    <xdr:sp macro="" textlink="">
      <xdr:nvSpPr>
        <xdr:cNvPr id="275" name="MC_BR_C_single_competitive_T_single_outcomp">
          <a:extLst>
            <a:ext uri="{FF2B5EF4-FFF2-40B4-BE49-F238E27FC236}">
              <a16:creationId xmlns:a16="http://schemas.microsoft.com/office/drawing/2014/main" id="{7B84C462-ABFF-FBF2-DD2B-68063DC29C5F}"/>
            </a:ext>
          </a:extLst>
        </xdr:cNvPr>
        <xdr:cNvSpPr/>
      </xdr:nvSpPr>
      <xdr:spPr>
        <a:xfrm>
          <a:off x="8966410" y="20896493"/>
          <a:ext cx="2949366" cy="769708"/>
        </a:xfrm>
        <a:custGeom>
          <a:avLst/>
          <a:gdLst/>
          <a:ahLst/>
          <a:cxnLst/>
          <a:rect l="0" t="0" r="0" b="0"/>
          <a:pathLst>
            <a:path w="2949366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949365" y="757007"/>
              </a:lnTo>
              <a:lnTo>
                <a:pt x="2949365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113</xdr:row>
      <xdr:rowOff>99250</xdr:rowOff>
    </xdr:from>
    <xdr:ext cx="671466" cy="182550"/>
    <xdr:sp macro="_xll.MC_OnBranchLabelClick" textlink="">
      <xdr:nvSpPr>
        <xdr:cNvPr id="276" name="MC_BN_C_single_competitive_T_single_outcomp">
          <a:extLst>
            <a:ext uri="{FF2B5EF4-FFF2-40B4-BE49-F238E27FC236}">
              <a16:creationId xmlns:a16="http://schemas.microsoft.com/office/drawing/2014/main" id="{9ABA4516-EA5C-DDAC-27C6-2D31D812C732}"/>
            </a:ext>
          </a:extLst>
        </xdr:cNvPr>
        <xdr:cNvSpPr txBox="1"/>
      </xdr:nvSpPr>
      <xdr:spPr>
        <a:xfrm>
          <a:off x="9168447" y="21568600"/>
          <a:ext cx="67146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Outcompeted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7</xdr:col>
      <xdr:colOff>4763</xdr:colOff>
      <xdr:row>19</xdr:row>
      <xdr:rowOff>109537</xdr:rowOff>
    </xdr:from>
    <xdr:to>
      <xdr:col>7</xdr:col>
      <xdr:colOff>176213</xdr:colOff>
      <xdr:row>20</xdr:row>
      <xdr:rowOff>80962</xdr:rowOff>
    </xdr:to>
    <xdr:sp macro="_xll.MC_OnNodeClick" textlink="">
      <xdr:nvSpPr>
        <xdr:cNvPr id="277" name="MC_T_multi_govt">
          <a:extLst>
            <a:ext uri="{FF2B5EF4-FFF2-40B4-BE49-F238E27FC236}">
              <a16:creationId xmlns:a16="http://schemas.microsoft.com/office/drawing/2014/main" id="{555B0647-AE38-E7E4-4167-E41D5C94821B}"/>
            </a:ext>
          </a:extLst>
        </xdr:cNvPr>
        <xdr:cNvSpPr/>
      </xdr:nvSpPr>
      <xdr:spPr>
        <a:xfrm rot="16200000">
          <a:off x="17678400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21</xdr:row>
      <xdr:rowOff>109538</xdr:rowOff>
    </xdr:from>
    <xdr:to>
      <xdr:col>6</xdr:col>
      <xdr:colOff>180975</xdr:colOff>
      <xdr:row>22</xdr:row>
      <xdr:rowOff>80963</xdr:rowOff>
    </xdr:to>
    <xdr:sp macro="_xll.MC_OnNodeClick" textlink="">
      <xdr:nvSpPr>
        <xdr:cNvPr id="278" name="MC_C_pandemic_multi">
          <a:extLst>
            <a:ext uri="{FF2B5EF4-FFF2-40B4-BE49-F238E27FC236}">
              <a16:creationId xmlns:a16="http://schemas.microsoft.com/office/drawing/2014/main" id="{A1CBA8A8-DD5E-CD13-DCB6-62A39834801D}"/>
            </a:ext>
          </a:extLst>
        </xdr:cNvPr>
        <xdr:cNvSpPr/>
      </xdr:nvSpPr>
      <xdr:spPr>
        <a:xfrm>
          <a:off x="14692313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23</xdr:row>
      <xdr:rowOff>109537</xdr:rowOff>
    </xdr:from>
    <xdr:to>
      <xdr:col>7</xdr:col>
      <xdr:colOff>176213</xdr:colOff>
      <xdr:row>24</xdr:row>
      <xdr:rowOff>80962</xdr:rowOff>
    </xdr:to>
    <xdr:sp macro="_xll.MC_OnNodeClick" textlink="">
      <xdr:nvSpPr>
        <xdr:cNvPr id="279" name="MC_T_multi_mod_contracts">
          <a:extLst>
            <a:ext uri="{FF2B5EF4-FFF2-40B4-BE49-F238E27FC236}">
              <a16:creationId xmlns:a16="http://schemas.microsoft.com/office/drawing/2014/main" id="{3F7A45B6-4D8A-44DF-F4CE-79C933B03923}"/>
            </a:ext>
          </a:extLst>
        </xdr:cNvPr>
        <xdr:cNvSpPr/>
      </xdr:nvSpPr>
      <xdr:spPr>
        <a:xfrm rot="16200000">
          <a:off x="17678400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25</xdr:row>
      <xdr:rowOff>109537</xdr:rowOff>
    </xdr:from>
    <xdr:to>
      <xdr:col>7</xdr:col>
      <xdr:colOff>176213</xdr:colOff>
      <xdr:row>26</xdr:row>
      <xdr:rowOff>80962</xdr:rowOff>
    </xdr:to>
    <xdr:sp macro="_xll.MC_OnNodeClick" textlink="">
      <xdr:nvSpPr>
        <xdr:cNvPr id="280" name="MC_T_multi_limited">
          <a:extLst>
            <a:ext uri="{FF2B5EF4-FFF2-40B4-BE49-F238E27FC236}">
              <a16:creationId xmlns:a16="http://schemas.microsoft.com/office/drawing/2014/main" id="{3E560AFA-7DBC-F6DC-0164-CFBE89867347}"/>
            </a:ext>
          </a:extLst>
        </xdr:cNvPr>
        <xdr:cNvSpPr/>
      </xdr:nvSpPr>
      <xdr:spPr>
        <a:xfrm rot="16200000">
          <a:off x="17678400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27</xdr:row>
      <xdr:rowOff>109538</xdr:rowOff>
    </xdr:from>
    <xdr:to>
      <xdr:col>5</xdr:col>
      <xdr:colOff>180975</xdr:colOff>
      <xdr:row>28</xdr:row>
      <xdr:rowOff>80963</xdr:rowOff>
    </xdr:to>
    <xdr:sp macro="_xll.MC_OnNodeClick" textlink="">
      <xdr:nvSpPr>
        <xdr:cNvPr id="281" name="MC_C_multi_clinical">
          <a:extLst>
            <a:ext uri="{FF2B5EF4-FFF2-40B4-BE49-F238E27FC236}">
              <a16:creationId xmlns:a16="http://schemas.microsoft.com/office/drawing/2014/main" id="{22A4B9E8-D98B-9192-4DF1-463292BAE0EC}"/>
            </a:ext>
          </a:extLst>
        </xdr:cNvPr>
        <xdr:cNvSpPr/>
      </xdr:nvSpPr>
      <xdr:spPr>
        <a:xfrm>
          <a:off x="11877675" y="519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29</xdr:row>
      <xdr:rowOff>109537</xdr:rowOff>
    </xdr:from>
    <xdr:to>
      <xdr:col>7</xdr:col>
      <xdr:colOff>176213</xdr:colOff>
      <xdr:row>30</xdr:row>
      <xdr:rowOff>80962</xdr:rowOff>
    </xdr:to>
    <xdr:sp macro="_xll.MC_OnNodeClick" textlink="">
      <xdr:nvSpPr>
        <xdr:cNvPr id="282" name="MC_T_single_first">
          <a:extLst>
            <a:ext uri="{FF2B5EF4-FFF2-40B4-BE49-F238E27FC236}">
              <a16:creationId xmlns:a16="http://schemas.microsoft.com/office/drawing/2014/main" id="{354F1ECB-A015-CEE1-EE11-C3E7C434FEF5}"/>
            </a:ext>
          </a:extLst>
        </xdr:cNvPr>
        <xdr:cNvSpPr/>
      </xdr:nvSpPr>
      <xdr:spPr>
        <a:xfrm rot="16200000">
          <a:off x="17678400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31</xdr:row>
      <xdr:rowOff>109538</xdr:rowOff>
    </xdr:from>
    <xdr:to>
      <xdr:col>6</xdr:col>
      <xdr:colOff>180975</xdr:colOff>
      <xdr:row>32</xdr:row>
      <xdr:rowOff>80963</xdr:rowOff>
    </xdr:to>
    <xdr:sp macro="_xll.MC_OnNodeClick" textlink="">
      <xdr:nvSpPr>
        <xdr:cNvPr id="283" name="MC_C_competitive_single">
          <a:extLst>
            <a:ext uri="{FF2B5EF4-FFF2-40B4-BE49-F238E27FC236}">
              <a16:creationId xmlns:a16="http://schemas.microsoft.com/office/drawing/2014/main" id="{7D01EC39-69A5-8CAC-C4DD-018D08D0D59C}"/>
            </a:ext>
          </a:extLst>
        </xdr:cNvPr>
        <xdr:cNvSpPr/>
      </xdr:nvSpPr>
      <xdr:spPr>
        <a:xfrm>
          <a:off x="14692313" y="595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33</xdr:row>
      <xdr:rowOff>109537</xdr:rowOff>
    </xdr:from>
    <xdr:to>
      <xdr:col>7</xdr:col>
      <xdr:colOff>176213</xdr:colOff>
      <xdr:row>34</xdr:row>
      <xdr:rowOff>80962</xdr:rowOff>
    </xdr:to>
    <xdr:sp macro="_xll.MC_OnNodeClick" textlink="">
      <xdr:nvSpPr>
        <xdr:cNvPr id="284" name="MC_T_single_competitive">
          <a:extLst>
            <a:ext uri="{FF2B5EF4-FFF2-40B4-BE49-F238E27FC236}">
              <a16:creationId xmlns:a16="http://schemas.microsoft.com/office/drawing/2014/main" id="{D6FCF9F2-7F35-EC81-ED59-B01114136154}"/>
            </a:ext>
          </a:extLst>
        </xdr:cNvPr>
        <xdr:cNvSpPr/>
      </xdr:nvSpPr>
      <xdr:spPr>
        <a:xfrm rot="16200000">
          <a:off x="17678400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35</xdr:row>
      <xdr:rowOff>109537</xdr:rowOff>
    </xdr:from>
    <xdr:to>
      <xdr:col>7</xdr:col>
      <xdr:colOff>176213</xdr:colOff>
      <xdr:row>36</xdr:row>
      <xdr:rowOff>80962</xdr:rowOff>
    </xdr:to>
    <xdr:sp macro="_xll.MC_OnNodeClick" textlink="">
      <xdr:nvSpPr>
        <xdr:cNvPr id="285" name="MC_T_single_crowded">
          <a:extLst>
            <a:ext uri="{FF2B5EF4-FFF2-40B4-BE49-F238E27FC236}">
              <a16:creationId xmlns:a16="http://schemas.microsoft.com/office/drawing/2014/main" id="{43F4DEE2-D208-4B28-B7B2-579540CFA549}"/>
            </a:ext>
          </a:extLst>
        </xdr:cNvPr>
        <xdr:cNvSpPr/>
      </xdr:nvSpPr>
      <xdr:spPr>
        <a:xfrm rot="16200000">
          <a:off x="17678400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37</xdr:row>
      <xdr:rowOff>109537</xdr:rowOff>
    </xdr:from>
    <xdr:to>
      <xdr:col>6</xdr:col>
      <xdr:colOff>176213</xdr:colOff>
      <xdr:row>38</xdr:row>
      <xdr:rowOff>80962</xdr:rowOff>
    </xdr:to>
    <xdr:sp macro="_xll.MC_OnNodeClick" textlink="">
      <xdr:nvSpPr>
        <xdr:cNvPr id="286" name="MC_T_multi_all_fail">
          <a:extLst>
            <a:ext uri="{FF2B5EF4-FFF2-40B4-BE49-F238E27FC236}">
              <a16:creationId xmlns:a16="http://schemas.microsoft.com/office/drawing/2014/main" id="{0424A23E-CC3B-E017-E6F2-67897258E975}"/>
            </a:ext>
          </a:extLst>
        </xdr:cNvPr>
        <xdr:cNvSpPr/>
      </xdr:nvSpPr>
      <xdr:spPr>
        <a:xfrm rot="16200000">
          <a:off x="14692313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39</xdr:row>
      <xdr:rowOff>109538</xdr:rowOff>
    </xdr:from>
    <xdr:to>
      <xdr:col>4</xdr:col>
      <xdr:colOff>180975</xdr:colOff>
      <xdr:row>40</xdr:row>
      <xdr:rowOff>80963</xdr:rowOff>
    </xdr:to>
    <xdr:sp macro="_xll.MC_OnNodeClick" textlink="">
      <xdr:nvSpPr>
        <xdr:cNvPr id="287" name="MC_D_platform_strategy">
          <a:extLst>
            <a:ext uri="{FF2B5EF4-FFF2-40B4-BE49-F238E27FC236}">
              <a16:creationId xmlns:a16="http://schemas.microsoft.com/office/drawing/2014/main" id="{1F305BAB-8848-3356-7DAF-AB3E66A1A670}"/>
            </a:ext>
          </a:extLst>
        </xdr:cNvPr>
        <xdr:cNvSpPr/>
      </xdr:nvSpPr>
      <xdr:spPr>
        <a:xfrm>
          <a:off x="8891588" y="7481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41</xdr:row>
      <xdr:rowOff>109537</xdr:rowOff>
    </xdr:from>
    <xdr:to>
      <xdr:col>6</xdr:col>
      <xdr:colOff>176213</xdr:colOff>
      <xdr:row>42</xdr:row>
      <xdr:rowOff>80962</xdr:rowOff>
    </xdr:to>
    <xdr:sp macro="_xll.MC_OnNodeClick" textlink="">
      <xdr:nvSpPr>
        <xdr:cNvPr id="288" name="MC_T_license_major">
          <a:extLst>
            <a:ext uri="{FF2B5EF4-FFF2-40B4-BE49-F238E27FC236}">
              <a16:creationId xmlns:a16="http://schemas.microsoft.com/office/drawing/2014/main" id="{374A96DC-461F-5551-7F5F-C4AF62A98CF0}"/>
            </a:ext>
          </a:extLst>
        </xdr:cNvPr>
        <xdr:cNvSpPr/>
      </xdr:nvSpPr>
      <xdr:spPr>
        <a:xfrm rot="16200000">
          <a:off x="14692313" y="785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43</xdr:row>
      <xdr:rowOff>109538</xdr:rowOff>
    </xdr:from>
    <xdr:to>
      <xdr:col>5</xdr:col>
      <xdr:colOff>180975</xdr:colOff>
      <xdr:row>44</xdr:row>
      <xdr:rowOff>80963</xdr:rowOff>
    </xdr:to>
    <xdr:sp macro="_xll.MC_OnNodeClick" textlink="">
      <xdr:nvSpPr>
        <xdr:cNvPr id="289" name="MC_C_license_platform">
          <a:extLst>
            <a:ext uri="{FF2B5EF4-FFF2-40B4-BE49-F238E27FC236}">
              <a16:creationId xmlns:a16="http://schemas.microsoft.com/office/drawing/2014/main" id="{F78074BA-8F0D-AA87-5518-2CD58C6E0F8A}"/>
            </a:ext>
          </a:extLst>
        </xdr:cNvPr>
        <xdr:cNvSpPr/>
      </xdr:nvSpPr>
      <xdr:spPr>
        <a:xfrm>
          <a:off x="11877675" y="8243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45</xdr:row>
      <xdr:rowOff>109537</xdr:rowOff>
    </xdr:from>
    <xdr:to>
      <xdr:col>6</xdr:col>
      <xdr:colOff>176213</xdr:colOff>
      <xdr:row>46</xdr:row>
      <xdr:rowOff>80962</xdr:rowOff>
    </xdr:to>
    <xdr:sp macro="_xll.MC_OnNodeClick" textlink="">
      <xdr:nvSpPr>
        <xdr:cNvPr id="290" name="MC_T_license_few">
          <a:extLst>
            <a:ext uri="{FF2B5EF4-FFF2-40B4-BE49-F238E27FC236}">
              <a16:creationId xmlns:a16="http://schemas.microsoft.com/office/drawing/2014/main" id="{3860E4D4-FD74-5C97-AC71-084C08B9596B}"/>
            </a:ext>
          </a:extLst>
        </xdr:cNvPr>
        <xdr:cNvSpPr/>
      </xdr:nvSpPr>
      <xdr:spPr>
        <a:xfrm rot="16200000">
          <a:off x="14692313" y="862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47</xdr:row>
      <xdr:rowOff>109537</xdr:rowOff>
    </xdr:from>
    <xdr:to>
      <xdr:col>6</xdr:col>
      <xdr:colOff>176213</xdr:colOff>
      <xdr:row>48</xdr:row>
      <xdr:rowOff>80962</xdr:rowOff>
    </xdr:to>
    <xdr:sp macro="_xll.MC_OnNodeClick" textlink="">
      <xdr:nvSpPr>
        <xdr:cNvPr id="291" name="MC_T_license_limited">
          <a:extLst>
            <a:ext uri="{FF2B5EF4-FFF2-40B4-BE49-F238E27FC236}">
              <a16:creationId xmlns:a16="http://schemas.microsoft.com/office/drawing/2014/main" id="{68E8E8E3-2878-BDA7-34C6-4D0062225EBC}"/>
            </a:ext>
          </a:extLst>
        </xdr:cNvPr>
        <xdr:cNvSpPr/>
      </xdr:nvSpPr>
      <xdr:spPr>
        <a:xfrm rot="16200000">
          <a:off x="14692313" y="900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49</xdr:row>
      <xdr:rowOff>109537</xdr:rowOff>
    </xdr:from>
    <xdr:to>
      <xdr:col>7</xdr:col>
      <xdr:colOff>176213</xdr:colOff>
      <xdr:row>50</xdr:row>
      <xdr:rowOff>80962</xdr:rowOff>
    </xdr:to>
    <xdr:sp macro="_xll.MC_OnNodeClick" textlink="">
      <xdr:nvSpPr>
        <xdr:cNvPr id="292" name="MC_T_lead_stockpile">
          <a:extLst>
            <a:ext uri="{FF2B5EF4-FFF2-40B4-BE49-F238E27FC236}">
              <a16:creationId xmlns:a16="http://schemas.microsoft.com/office/drawing/2014/main" id="{A93EDA95-D46B-A763-EEA8-131E9F5041AF}"/>
            </a:ext>
          </a:extLst>
        </xdr:cNvPr>
        <xdr:cNvSpPr/>
      </xdr:nvSpPr>
      <xdr:spPr>
        <a:xfrm rot="16200000">
          <a:off x="17678400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51</xdr:row>
      <xdr:rowOff>109538</xdr:rowOff>
    </xdr:from>
    <xdr:to>
      <xdr:col>6</xdr:col>
      <xdr:colOff>180975</xdr:colOff>
      <xdr:row>52</xdr:row>
      <xdr:rowOff>80963</xdr:rowOff>
    </xdr:to>
    <xdr:sp macro="_xll.MC_OnNodeClick" textlink="">
      <xdr:nvSpPr>
        <xdr:cNvPr id="293" name="MC_C_lead_pandemic">
          <a:extLst>
            <a:ext uri="{FF2B5EF4-FFF2-40B4-BE49-F238E27FC236}">
              <a16:creationId xmlns:a16="http://schemas.microsoft.com/office/drawing/2014/main" id="{7B7E951D-6AA4-DF93-8A2D-60EEF14C7749}"/>
            </a:ext>
          </a:extLst>
        </xdr:cNvPr>
        <xdr:cNvSpPr/>
      </xdr:nvSpPr>
      <xdr:spPr>
        <a:xfrm>
          <a:off x="14692313" y="976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53</xdr:row>
      <xdr:rowOff>109537</xdr:rowOff>
    </xdr:from>
    <xdr:to>
      <xdr:col>7</xdr:col>
      <xdr:colOff>176213</xdr:colOff>
      <xdr:row>54</xdr:row>
      <xdr:rowOff>80962</xdr:rowOff>
    </xdr:to>
    <xdr:sp macro="_xll.MC_OnNodeClick" textlink="">
      <xdr:nvSpPr>
        <xdr:cNvPr id="294" name="MC_T_lead_commercial">
          <a:extLst>
            <a:ext uri="{FF2B5EF4-FFF2-40B4-BE49-F238E27FC236}">
              <a16:creationId xmlns:a16="http://schemas.microsoft.com/office/drawing/2014/main" id="{47563687-6199-6ACB-DEF9-992CD16B7B70}"/>
            </a:ext>
          </a:extLst>
        </xdr:cNvPr>
        <xdr:cNvSpPr/>
      </xdr:nvSpPr>
      <xdr:spPr>
        <a:xfrm rot="16200000">
          <a:off x="17678400" y="1014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55</xdr:row>
      <xdr:rowOff>109538</xdr:rowOff>
    </xdr:from>
    <xdr:to>
      <xdr:col>5</xdr:col>
      <xdr:colOff>180975</xdr:colOff>
      <xdr:row>56</xdr:row>
      <xdr:rowOff>80963</xdr:rowOff>
    </xdr:to>
    <xdr:sp macro="_xll.MC_OnNodeClick" textlink="">
      <xdr:nvSpPr>
        <xdr:cNvPr id="295" name="MC_C_lead_clinical">
          <a:extLst>
            <a:ext uri="{FF2B5EF4-FFF2-40B4-BE49-F238E27FC236}">
              <a16:creationId xmlns:a16="http://schemas.microsoft.com/office/drawing/2014/main" id="{40CF0B9D-56A0-AE1B-585C-429AEAE064F4}"/>
            </a:ext>
          </a:extLst>
        </xdr:cNvPr>
        <xdr:cNvSpPr/>
      </xdr:nvSpPr>
      <xdr:spPr>
        <a:xfrm>
          <a:off x="11877675" y="1052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57</xdr:row>
      <xdr:rowOff>109537</xdr:rowOff>
    </xdr:from>
    <xdr:to>
      <xdr:col>6</xdr:col>
      <xdr:colOff>176213</xdr:colOff>
      <xdr:row>58</xdr:row>
      <xdr:rowOff>80962</xdr:rowOff>
    </xdr:to>
    <xdr:sp macro="_xll.MC_OnNodeClick" textlink="">
      <xdr:nvSpPr>
        <xdr:cNvPr id="296" name="MC_T_lead_moderate">
          <a:extLst>
            <a:ext uri="{FF2B5EF4-FFF2-40B4-BE49-F238E27FC236}">
              <a16:creationId xmlns:a16="http://schemas.microsoft.com/office/drawing/2014/main" id="{008E8A9C-A045-7680-6D46-A20520C87B81}"/>
            </a:ext>
          </a:extLst>
        </xdr:cNvPr>
        <xdr:cNvSpPr/>
      </xdr:nvSpPr>
      <xdr:spPr>
        <a:xfrm rot="16200000">
          <a:off x="14692313" y="1090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59</xdr:row>
      <xdr:rowOff>109537</xdr:rowOff>
    </xdr:from>
    <xdr:to>
      <xdr:col>6</xdr:col>
      <xdr:colOff>176213</xdr:colOff>
      <xdr:row>60</xdr:row>
      <xdr:rowOff>80962</xdr:rowOff>
    </xdr:to>
    <xdr:sp macro="_xll.MC_OnNodeClick" textlink="">
      <xdr:nvSpPr>
        <xdr:cNvPr id="297" name="MC_T_lead_fail">
          <a:extLst>
            <a:ext uri="{FF2B5EF4-FFF2-40B4-BE49-F238E27FC236}">
              <a16:creationId xmlns:a16="http://schemas.microsoft.com/office/drawing/2014/main" id="{FBD77805-6492-F16D-6518-4F48ED0F3C6C}"/>
            </a:ext>
          </a:extLst>
        </xdr:cNvPr>
        <xdr:cNvSpPr/>
      </xdr:nvSpPr>
      <xdr:spPr>
        <a:xfrm rot="16200000">
          <a:off x="14692313" y="1128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61</xdr:row>
      <xdr:rowOff>109538</xdr:rowOff>
    </xdr:from>
    <xdr:to>
      <xdr:col>3</xdr:col>
      <xdr:colOff>180975</xdr:colOff>
      <xdr:row>62</xdr:row>
      <xdr:rowOff>80963</xdr:rowOff>
    </xdr:to>
    <xdr:sp macro="_xll.MC_OnNodeClick" textlink="">
      <xdr:nvSpPr>
        <xdr:cNvPr id="298" name="MC_C_platform_valid">
          <a:extLst>
            <a:ext uri="{FF2B5EF4-FFF2-40B4-BE49-F238E27FC236}">
              <a16:creationId xmlns:a16="http://schemas.microsoft.com/office/drawing/2014/main" id="{0919C966-2FC1-97F4-AB9C-33A4D04BFDD9}"/>
            </a:ext>
          </a:extLst>
        </xdr:cNvPr>
        <xdr:cNvSpPr/>
      </xdr:nvSpPr>
      <xdr:spPr>
        <a:xfrm>
          <a:off x="5991225" y="1167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63</xdr:row>
      <xdr:rowOff>109537</xdr:rowOff>
    </xdr:from>
    <xdr:to>
      <xdr:col>6</xdr:col>
      <xdr:colOff>176213</xdr:colOff>
      <xdr:row>64</xdr:row>
      <xdr:rowOff>80962</xdr:rowOff>
    </xdr:to>
    <xdr:sp macro="_xll.MC_OnNodeClick" textlink="">
      <xdr:nvSpPr>
        <xdr:cNvPr id="299" name="MC_T_fix_resolved">
          <a:extLst>
            <a:ext uri="{FF2B5EF4-FFF2-40B4-BE49-F238E27FC236}">
              <a16:creationId xmlns:a16="http://schemas.microsoft.com/office/drawing/2014/main" id="{BF1A4A4F-912B-D57B-26CA-CC0B215DB59D}"/>
            </a:ext>
          </a:extLst>
        </xdr:cNvPr>
        <xdr:cNvSpPr/>
      </xdr:nvSpPr>
      <xdr:spPr>
        <a:xfrm rot="16200000">
          <a:off x="14692313" y="1204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65</xdr:row>
      <xdr:rowOff>109538</xdr:rowOff>
    </xdr:from>
    <xdr:to>
      <xdr:col>5</xdr:col>
      <xdr:colOff>180975</xdr:colOff>
      <xdr:row>66</xdr:row>
      <xdr:rowOff>80963</xdr:rowOff>
    </xdr:to>
    <xdr:sp macro="_xll.MC_OnNodeClick" textlink="">
      <xdr:nvSpPr>
        <xdr:cNvPr id="300" name="MC_C_fix_platform">
          <a:extLst>
            <a:ext uri="{FF2B5EF4-FFF2-40B4-BE49-F238E27FC236}">
              <a16:creationId xmlns:a16="http://schemas.microsoft.com/office/drawing/2014/main" id="{9E9981CA-59FA-C2AE-C57C-96194A200EDB}"/>
            </a:ext>
          </a:extLst>
        </xdr:cNvPr>
        <xdr:cNvSpPr/>
      </xdr:nvSpPr>
      <xdr:spPr>
        <a:xfrm>
          <a:off x="11877675" y="12434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67</xdr:row>
      <xdr:rowOff>109537</xdr:rowOff>
    </xdr:from>
    <xdr:to>
      <xdr:col>6</xdr:col>
      <xdr:colOff>176213</xdr:colOff>
      <xdr:row>68</xdr:row>
      <xdr:rowOff>80962</xdr:rowOff>
    </xdr:to>
    <xdr:sp macro="_xll.MC_OnNodeClick" textlink="">
      <xdr:nvSpPr>
        <xdr:cNvPr id="301" name="MC_T_fix_partial">
          <a:extLst>
            <a:ext uri="{FF2B5EF4-FFF2-40B4-BE49-F238E27FC236}">
              <a16:creationId xmlns:a16="http://schemas.microsoft.com/office/drawing/2014/main" id="{71BABFF1-7A6C-07F5-9E79-08918EF51360}"/>
            </a:ext>
          </a:extLst>
        </xdr:cNvPr>
        <xdr:cNvSpPr/>
      </xdr:nvSpPr>
      <xdr:spPr>
        <a:xfrm rot="16200000">
          <a:off x="14692313" y="1281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69</xdr:row>
      <xdr:rowOff>109537</xdr:rowOff>
    </xdr:from>
    <xdr:to>
      <xdr:col>6</xdr:col>
      <xdr:colOff>176213</xdr:colOff>
      <xdr:row>70</xdr:row>
      <xdr:rowOff>80962</xdr:rowOff>
    </xdr:to>
    <xdr:sp macro="_xll.MC_OnNodeClick" textlink="">
      <xdr:nvSpPr>
        <xdr:cNvPr id="302" name="MC_T_fix_fail">
          <a:extLst>
            <a:ext uri="{FF2B5EF4-FFF2-40B4-BE49-F238E27FC236}">
              <a16:creationId xmlns:a16="http://schemas.microsoft.com/office/drawing/2014/main" id="{6DB95ED3-A6E6-FC6A-CB27-2EE3F47E6E73}"/>
            </a:ext>
          </a:extLst>
        </xdr:cNvPr>
        <xdr:cNvSpPr/>
      </xdr:nvSpPr>
      <xdr:spPr>
        <a:xfrm rot="16200000">
          <a:off x="14692313" y="1319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71</xdr:row>
      <xdr:rowOff>109538</xdr:rowOff>
    </xdr:from>
    <xdr:to>
      <xdr:col>4</xdr:col>
      <xdr:colOff>180975</xdr:colOff>
      <xdr:row>72</xdr:row>
      <xdr:rowOff>80963</xdr:rowOff>
    </xdr:to>
    <xdr:sp macro="_xll.MC_OnNodeClick" textlink="">
      <xdr:nvSpPr>
        <xdr:cNvPr id="303" name="MC_D_partial_platform">
          <a:extLst>
            <a:ext uri="{FF2B5EF4-FFF2-40B4-BE49-F238E27FC236}">
              <a16:creationId xmlns:a16="http://schemas.microsoft.com/office/drawing/2014/main" id="{2B73702A-BF34-375B-377F-EA5F4485B5C5}"/>
            </a:ext>
          </a:extLst>
        </xdr:cNvPr>
        <xdr:cNvSpPr/>
      </xdr:nvSpPr>
      <xdr:spPr>
        <a:xfrm>
          <a:off x="8891588" y="13577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73</xdr:row>
      <xdr:rowOff>109537</xdr:rowOff>
    </xdr:from>
    <xdr:to>
      <xdr:col>6</xdr:col>
      <xdr:colOff>176213</xdr:colOff>
      <xdr:row>74</xdr:row>
      <xdr:rowOff>80962</xdr:rowOff>
    </xdr:to>
    <xdr:sp macro="_xll.MC_OnNodeClick" textlink="">
      <xdr:nvSpPr>
        <xdr:cNvPr id="304" name="MC_T_pivot_success">
          <a:extLst>
            <a:ext uri="{FF2B5EF4-FFF2-40B4-BE49-F238E27FC236}">
              <a16:creationId xmlns:a16="http://schemas.microsoft.com/office/drawing/2014/main" id="{AD0DFC2B-BD42-6A75-9CBF-96B55DD8197C}"/>
            </a:ext>
          </a:extLst>
        </xdr:cNvPr>
        <xdr:cNvSpPr/>
      </xdr:nvSpPr>
      <xdr:spPr>
        <a:xfrm rot="16200000">
          <a:off x="14692313" y="1395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75</xdr:row>
      <xdr:rowOff>109538</xdr:rowOff>
    </xdr:from>
    <xdr:to>
      <xdr:col>5</xdr:col>
      <xdr:colOff>180975</xdr:colOff>
      <xdr:row>76</xdr:row>
      <xdr:rowOff>80963</xdr:rowOff>
    </xdr:to>
    <xdr:sp macro="_xll.MC_OnNodeClick" textlink="">
      <xdr:nvSpPr>
        <xdr:cNvPr id="305" name="MC_C_pivot_single">
          <a:extLst>
            <a:ext uri="{FF2B5EF4-FFF2-40B4-BE49-F238E27FC236}">
              <a16:creationId xmlns:a16="http://schemas.microsoft.com/office/drawing/2014/main" id="{285370F6-B337-23DC-E1C6-E132CB7C4725}"/>
            </a:ext>
          </a:extLst>
        </xdr:cNvPr>
        <xdr:cNvSpPr/>
      </xdr:nvSpPr>
      <xdr:spPr>
        <a:xfrm>
          <a:off x="11877675" y="1433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77</xdr:row>
      <xdr:rowOff>109537</xdr:rowOff>
    </xdr:from>
    <xdr:to>
      <xdr:col>6</xdr:col>
      <xdr:colOff>176213</xdr:colOff>
      <xdr:row>78</xdr:row>
      <xdr:rowOff>80962</xdr:rowOff>
    </xdr:to>
    <xdr:sp macro="_xll.MC_OnNodeClick" textlink="">
      <xdr:nvSpPr>
        <xdr:cNvPr id="306" name="MC_T_pivot_marginal">
          <a:extLst>
            <a:ext uri="{FF2B5EF4-FFF2-40B4-BE49-F238E27FC236}">
              <a16:creationId xmlns:a16="http://schemas.microsoft.com/office/drawing/2014/main" id="{478DC30C-52D5-F811-6294-BAA768BCB7B4}"/>
            </a:ext>
          </a:extLst>
        </xdr:cNvPr>
        <xdr:cNvSpPr/>
      </xdr:nvSpPr>
      <xdr:spPr>
        <a:xfrm rot="16200000">
          <a:off x="14692313" y="1471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79</xdr:row>
      <xdr:rowOff>109537</xdr:rowOff>
    </xdr:from>
    <xdr:to>
      <xdr:col>6</xdr:col>
      <xdr:colOff>176213</xdr:colOff>
      <xdr:row>80</xdr:row>
      <xdr:rowOff>80962</xdr:rowOff>
    </xdr:to>
    <xdr:sp macro="_xll.MC_OnNodeClick" textlink="">
      <xdr:nvSpPr>
        <xdr:cNvPr id="307" name="MC_T_pivot_fail">
          <a:extLst>
            <a:ext uri="{FF2B5EF4-FFF2-40B4-BE49-F238E27FC236}">
              <a16:creationId xmlns:a16="http://schemas.microsoft.com/office/drawing/2014/main" id="{0C23BBB3-BE5A-011A-ADF7-D75EAFAF8882}"/>
            </a:ext>
          </a:extLst>
        </xdr:cNvPr>
        <xdr:cNvSpPr/>
      </xdr:nvSpPr>
      <xdr:spPr>
        <a:xfrm rot="16200000">
          <a:off x="14692313" y="1509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81</xdr:row>
      <xdr:rowOff>109537</xdr:rowOff>
    </xdr:from>
    <xdr:to>
      <xdr:col>5</xdr:col>
      <xdr:colOff>176213</xdr:colOff>
      <xdr:row>82</xdr:row>
      <xdr:rowOff>80962</xdr:rowOff>
    </xdr:to>
    <xdr:sp macro="_xll.MC_OnNodeClick" textlink="">
      <xdr:nvSpPr>
        <xdr:cNvPr id="308" name="MC_T_sell_partial">
          <a:extLst>
            <a:ext uri="{FF2B5EF4-FFF2-40B4-BE49-F238E27FC236}">
              <a16:creationId xmlns:a16="http://schemas.microsoft.com/office/drawing/2014/main" id="{EE85CB4D-969D-96B9-2AC3-C6BAC8C227DF}"/>
            </a:ext>
          </a:extLst>
        </xdr:cNvPr>
        <xdr:cNvSpPr/>
      </xdr:nvSpPr>
      <xdr:spPr>
        <a:xfrm rot="16200000">
          <a:off x="11877675" y="1547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83</xdr:row>
      <xdr:rowOff>109537</xdr:rowOff>
    </xdr:from>
    <xdr:to>
      <xdr:col>4</xdr:col>
      <xdr:colOff>176213</xdr:colOff>
      <xdr:row>84</xdr:row>
      <xdr:rowOff>80962</xdr:rowOff>
    </xdr:to>
    <xdr:sp macro="_xll.MC_OnNodeClick" textlink="">
      <xdr:nvSpPr>
        <xdr:cNvPr id="309" name="MC_T_platform_fail">
          <a:extLst>
            <a:ext uri="{FF2B5EF4-FFF2-40B4-BE49-F238E27FC236}">
              <a16:creationId xmlns:a16="http://schemas.microsoft.com/office/drawing/2014/main" id="{883A7EE1-210B-AFDE-648E-AE625AEF5FE9}"/>
            </a:ext>
          </a:extLst>
        </xdr:cNvPr>
        <xdr:cNvSpPr/>
      </xdr:nvSpPr>
      <xdr:spPr>
        <a:xfrm rot="16200000">
          <a:off x="8891588" y="1585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85</xdr:row>
      <xdr:rowOff>109538</xdr:rowOff>
    </xdr:from>
    <xdr:to>
      <xdr:col>2</xdr:col>
      <xdr:colOff>180975</xdr:colOff>
      <xdr:row>86</xdr:row>
      <xdr:rowOff>80963</xdr:rowOff>
    </xdr:to>
    <xdr:sp macro="_xll.MC_OnNodeClick" textlink="">
      <xdr:nvSpPr>
        <xdr:cNvPr id="310" name="MC_D_root">
          <a:extLst>
            <a:ext uri="{FF2B5EF4-FFF2-40B4-BE49-F238E27FC236}">
              <a16:creationId xmlns:a16="http://schemas.microsoft.com/office/drawing/2014/main" id="{93FB4D88-E8C5-2484-64D8-B4FB13255BCB}"/>
            </a:ext>
          </a:extLst>
        </xdr:cNvPr>
        <xdr:cNvSpPr/>
      </xdr:nvSpPr>
      <xdr:spPr>
        <a:xfrm>
          <a:off x="2733675" y="16244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87</xdr:row>
      <xdr:rowOff>109537</xdr:rowOff>
    </xdr:from>
    <xdr:to>
      <xdr:col>6</xdr:col>
      <xdr:colOff>176213</xdr:colOff>
      <xdr:row>88</xdr:row>
      <xdr:rowOff>80962</xdr:rowOff>
    </xdr:to>
    <xdr:sp macro="_xll.MC_OnNodeClick" textlink="">
      <xdr:nvSpPr>
        <xdr:cNvPr id="311" name="MC_T_partner_multi">
          <a:extLst>
            <a:ext uri="{FF2B5EF4-FFF2-40B4-BE49-F238E27FC236}">
              <a16:creationId xmlns:a16="http://schemas.microsoft.com/office/drawing/2014/main" id="{58E3F2BC-DA83-145F-86F7-FD03E89053ED}"/>
            </a:ext>
          </a:extLst>
        </xdr:cNvPr>
        <xdr:cNvSpPr/>
      </xdr:nvSpPr>
      <xdr:spPr>
        <a:xfrm rot="16200000">
          <a:off x="14692313" y="1662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89</xdr:row>
      <xdr:rowOff>109538</xdr:rowOff>
    </xdr:from>
    <xdr:to>
      <xdr:col>5</xdr:col>
      <xdr:colOff>180975</xdr:colOff>
      <xdr:row>90</xdr:row>
      <xdr:rowOff>80963</xdr:rowOff>
    </xdr:to>
    <xdr:sp macro="_xll.MC_OnNodeClick" textlink="">
      <xdr:nvSpPr>
        <xdr:cNvPr id="312" name="MC_C_pharma_partner_result">
          <a:extLst>
            <a:ext uri="{FF2B5EF4-FFF2-40B4-BE49-F238E27FC236}">
              <a16:creationId xmlns:a16="http://schemas.microsoft.com/office/drawing/2014/main" id="{AA156059-8D71-C578-6DEB-58A62BD8360F}"/>
            </a:ext>
          </a:extLst>
        </xdr:cNvPr>
        <xdr:cNvSpPr/>
      </xdr:nvSpPr>
      <xdr:spPr>
        <a:xfrm>
          <a:off x="11877675" y="1700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91</xdr:row>
      <xdr:rowOff>109537</xdr:rowOff>
    </xdr:from>
    <xdr:to>
      <xdr:col>6</xdr:col>
      <xdr:colOff>176213</xdr:colOff>
      <xdr:row>92</xdr:row>
      <xdr:rowOff>80962</xdr:rowOff>
    </xdr:to>
    <xdr:sp macro="_xll.MC_OnNodeClick" textlink="">
      <xdr:nvSpPr>
        <xdr:cNvPr id="313" name="MC_T_partner_single">
          <a:extLst>
            <a:ext uri="{FF2B5EF4-FFF2-40B4-BE49-F238E27FC236}">
              <a16:creationId xmlns:a16="http://schemas.microsoft.com/office/drawing/2014/main" id="{1B81D5AE-4713-9686-C0B7-2E42C35C67D1}"/>
            </a:ext>
          </a:extLst>
        </xdr:cNvPr>
        <xdr:cNvSpPr/>
      </xdr:nvSpPr>
      <xdr:spPr>
        <a:xfrm rot="16200000">
          <a:off x="14692313" y="1738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93</xdr:row>
      <xdr:rowOff>109537</xdr:rowOff>
    </xdr:from>
    <xdr:to>
      <xdr:col>6</xdr:col>
      <xdr:colOff>176213</xdr:colOff>
      <xdr:row>94</xdr:row>
      <xdr:rowOff>80962</xdr:rowOff>
    </xdr:to>
    <xdr:sp macro="_xll.MC_OnNodeClick" textlink="">
      <xdr:nvSpPr>
        <xdr:cNvPr id="314" name="MC_T_partner_depri">
          <a:extLst>
            <a:ext uri="{FF2B5EF4-FFF2-40B4-BE49-F238E27FC236}">
              <a16:creationId xmlns:a16="http://schemas.microsoft.com/office/drawing/2014/main" id="{E77AE34C-E524-E8D3-A11D-F086AFEBD45C}"/>
            </a:ext>
          </a:extLst>
        </xdr:cNvPr>
        <xdr:cNvSpPr/>
      </xdr:nvSpPr>
      <xdr:spPr>
        <a:xfrm rot="16200000">
          <a:off x="14692313" y="1776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95</xdr:row>
      <xdr:rowOff>109538</xdr:rowOff>
    </xdr:from>
    <xdr:to>
      <xdr:col>4</xdr:col>
      <xdr:colOff>180975</xdr:colOff>
      <xdr:row>96</xdr:row>
      <xdr:rowOff>80963</xdr:rowOff>
    </xdr:to>
    <xdr:sp macro="_xll.MC_OnNodeClick" textlink="">
      <xdr:nvSpPr>
        <xdr:cNvPr id="315" name="MC_C_partner_search">
          <a:extLst>
            <a:ext uri="{FF2B5EF4-FFF2-40B4-BE49-F238E27FC236}">
              <a16:creationId xmlns:a16="http://schemas.microsoft.com/office/drawing/2014/main" id="{09D25486-03D2-6BBC-D4B8-F0B41D4DFCA7}"/>
            </a:ext>
          </a:extLst>
        </xdr:cNvPr>
        <xdr:cNvSpPr/>
      </xdr:nvSpPr>
      <xdr:spPr>
        <a:xfrm>
          <a:off x="8891588" y="1814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97</xdr:row>
      <xdr:rowOff>109537</xdr:rowOff>
    </xdr:from>
    <xdr:to>
      <xdr:col>5</xdr:col>
      <xdr:colOff>176213</xdr:colOff>
      <xdr:row>98</xdr:row>
      <xdr:rowOff>80962</xdr:rowOff>
    </xdr:to>
    <xdr:sp macro="_xll.MC_OnNodeClick" textlink="">
      <xdr:nvSpPr>
        <xdr:cNvPr id="316" name="MC_T_midsize_partner">
          <a:extLst>
            <a:ext uri="{FF2B5EF4-FFF2-40B4-BE49-F238E27FC236}">
              <a16:creationId xmlns:a16="http://schemas.microsoft.com/office/drawing/2014/main" id="{FB54266A-8535-F481-EF30-E6096CEAB5A6}"/>
            </a:ext>
          </a:extLst>
        </xdr:cNvPr>
        <xdr:cNvSpPr/>
      </xdr:nvSpPr>
      <xdr:spPr>
        <a:xfrm rot="16200000">
          <a:off x="11877675" y="1852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99</xdr:row>
      <xdr:rowOff>109537</xdr:rowOff>
    </xdr:from>
    <xdr:to>
      <xdr:col>5</xdr:col>
      <xdr:colOff>176213</xdr:colOff>
      <xdr:row>100</xdr:row>
      <xdr:rowOff>80962</xdr:rowOff>
    </xdr:to>
    <xdr:sp macro="_xll.MC_OnNodeClick" textlink="">
      <xdr:nvSpPr>
        <xdr:cNvPr id="317" name="MC_T_no_partner">
          <a:extLst>
            <a:ext uri="{FF2B5EF4-FFF2-40B4-BE49-F238E27FC236}">
              <a16:creationId xmlns:a16="http://schemas.microsoft.com/office/drawing/2014/main" id="{15F1B937-035F-F33C-6D5B-8E247B86CA32}"/>
            </a:ext>
          </a:extLst>
        </xdr:cNvPr>
        <xdr:cNvSpPr/>
      </xdr:nvSpPr>
      <xdr:spPr>
        <a:xfrm rot="16200000">
          <a:off x="11877675" y="1890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101</xdr:row>
      <xdr:rowOff>109538</xdr:rowOff>
    </xdr:from>
    <xdr:to>
      <xdr:col>3</xdr:col>
      <xdr:colOff>180975</xdr:colOff>
      <xdr:row>102</xdr:row>
      <xdr:rowOff>80963</xdr:rowOff>
    </xdr:to>
    <xdr:sp macro="_xll.MC_OnNodeClick" textlink="">
      <xdr:nvSpPr>
        <xdr:cNvPr id="318" name="MC_C_platform_valid_lite">
          <a:extLst>
            <a:ext uri="{FF2B5EF4-FFF2-40B4-BE49-F238E27FC236}">
              <a16:creationId xmlns:a16="http://schemas.microsoft.com/office/drawing/2014/main" id="{F64C7E80-C60B-B435-E18D-A12022AE9EFC}"/>
            </a:ext>
          </a:extLst>
        </xdr:cNvPr>
        <xdr:cNvSpPr/>
      </xdr:nvSpPr>
      <xdr:spPr>
        <a:xfrm>
          <a:off x="5991225" y="1929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103</xdr:row>
      <xdr:rowOff>109537</xdr:rowOff>
    </xdr:from>
    <xdr:to>
      <xdr:col>4</xdr:col>
      <xdr:colOff>176213</xdr:colOff>
      <xdr:row>104</xdr:row>
      <xdr:rowOff>80962</xdr:rowOff>
    </xdr:to>
    <xdr:sp macro="_xll.MC_OnNodeClick" textlink="">
      <xdr:nvSpPr>
        <xdr:cNvPr id="319" name="MC_T_lite_partial">
          <a:extLst>
            <a:ext uri="{FF2B5EF4-FFF2-40B4-BE49-F238E27FC236}">
              <a16:creationId xmlns:a16="http://schemas.microsoft.com/office/drawing/2014/main" id="{9A69AEA2-D44C-C021-B94F-2ED1831DD4FD}"/>
            </a:ext>
          </a:extLst>
        </xdr:cNvPr>
        <xdr:cNvSpPr/>
      </xdr:nvSpPr>
      <xdr:spPr>
        <a:xfrm rot="16200000">
          <a:off x="8891588" y="1966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105</xdr:row>
      <xdr:rowOff>109537</xdr:rowOff>
    </xdr:from>
    <xdr:to>
      <xdr:col>4</xdr:col>
      <xdr:colOff>176213</xdr:colOff>
      <xdr:row>106</xdr:row>
      <xdr:rowOff>80962</xdr:rowOff>
    </xdr:to>
    <xdr:sp macro="_xll.MC_OnNodeClick" textlink="">
      <xdr:nvSpPr>
        <xdr:cNvPr id="320" name="MC_T_lite_fail">
          <a:extLst>
            <a:ext uri="{FF2B5EF4-FFF2-40B4-BE49-F238E27FC236}">
              <a16:creationId xmlns:a16="http://schemas.microsoft.com/office/drawing/2014/main" id="{32F45182-12B4-BF00-8E17-D17A06DAE1A5}"/>
            </a:ext>
          </a:extLst>
        </xdr:cNvPr>
        <xdr:cNvSpPr/>
      </xdr:nvSpPr>
      <xdr:spPr>
        <a:xfrm rot="16200000">
          <a:off x="8891588" y="2005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107</xdr:row>
      <xdr:rowOff>109537</xdr:rowOff>
    </xdr:from>
    <xdr:to>
      <xdr:col>5</xdr:col>
      <xdr:colOff>176213</xdr:colOff>
      <xdr:row>108</xdr:row>
      <xdr:rowOff>80962</xdr:rowOff>
    </xdr:to>
    <xdr:sp macro="_xll.MC_OnNodeClick" textlink="">
      <xdr:nvSpPr>
        <xdr:cNvPr id="321" name="MC_T_single_diff">
          <a:extLst>
            <a:ext uri="{FF2B5EF4-FFF2-40B4-BE49-F238E27FC236}">
              <a16:creationId xmlns:a16="http://schemas.microsoft.com/office/drawing/2014/main" id="{7ADF6862-18B2-04E5-822B-DA2E0F2AF005}"/>
            </a:ext>
          </a:extLst>
        </xdr:cNvPr>
        <xdr:cNvSpPr/>
      </xdr:nvSpPr>
      <xdr:spPr>
        <a:xfrm rot="16200000">
          <a:off x="11877675" y="2043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109</xdr:row>
      <xdr:rowOff>109538</xdr:rowOff>
    </xdr:from>
    <xdr:to>
      <xdr:col>4</xdr:col>
      <xdr:colOff>180975</xdr:colOff>
      <xdr:row>110</xdr:row>
      <xdr:rowOff>80963</xdr:rowOff>
    </xdr:to>
    <xdr:sp macro="_xll.MC_OnNodeClick" textlink="">
      <xdr:nvSpPr>
        <xdr:cNvPr id="322" name="MC_C_single_competitive">
          <a:extLst>
            <a:ext uri="{FF2B5EF4-FFF2-40B4-BE49-F238E27FC236}">
              <a16:creationId xmlns:a16="http://schemas.microsoft.com/office/drawing/2014/main" id="{BDD40D07-3466-14BF-F57A-61C07D4324EF}"/>
            </a:ext>
          </a:extLst>
        </xdr:cNvPr>
        <xdr:cNvSpPr/>
      </xdr:nvSpPr>
      <xdr:spPr>
        <a:xfrm>
          <a:off x="8891588" y="2081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111</xdr:row>
      <xdr:rowOff>109537</xdr:rowOff>
    </xdr:from>
    <xdr:to>
      <xdr:col>5</xdr:col>
      <xdr:colOff>176213</xdr:colOff>
      <xdr:row>112</xdr:row>
      <xdr:rowOff>80962</xdr:rowOff>
    </xdr:to>
    <xdr:sp macro="_xll.MC_OnNodeClick" textlink="">
      <xdr:nvSpPr>
        <xdr:cNvPr id="323" name="MC_T_single_metoo">
          <a:extLst>
            <a:ext uri="{FF2B5EF4-FFF2-40B4-BE49-F238E27FC236}">
              <a16:creationId xmlns:a16="http://schemas.microsoft.com/office/drawing/2014/main" id="{59E836DF-61C4-430E-438C-F7B3B05666DA}"/>
            </a:ext>
          </a:extLst>
        </xdr:cNvPr>
        <xdr:cNvSpPr/>
      </xdr:nvSpPr>
      <xdr:spPr>
        <a:xfrm rot="16200000">
          <a:off x="11877675" y="2119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113</xdr:row>
      <xdr:rowOff>109537</xdr:rowOff>
    </xdr:from>
    <xdr:to>
      <xdr:col>5</xdr:col>
      <xdr:colOff>176213</xdr:colOff>
      <xdr:row>114</xdr:row>
      <xdr:rowOff>80962</xdr:rowOff>
    </xdr:to>
    <xdr:sp macro="_xll.MC_OnNodeClick" textlink="">
      <xdr:nvSpPr>
        <xdr:cNvPr id="324" name="MC_T_single_outcomp">
          <a:extLst>
            <a:ext uri="{FF2B5EF4-FFF2-40B4-BE49-F238E27FC236}">
              <a16:creationId xmlns:a16="http://schemas.microsoft.com/office/drawing/2014/main" id="{4325FC79-311A-676F-4D97-459A88692C93}"/>
            </a:ext>
          </a:extLst>
        </xdr:cNvPr>
        <xdr:cNvSpPr/>
      </xdr:nvSpPr>
      <xdr:spPr>
        <a:xfrm rot="16200000">
          <a:off x="11877675" y="2157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115</xdr:row>
      <xdr:rowOff>109538</xdr:rowOff>
    </xdr:from>
    <xdr:to>
      <xdr:col>3</xdr:col>
      <xdr:colOff>180975</xdr:colOff>
      <xdr:row>116</xdr:row>
      <xdr:rowOff>80963</xdr:rowOff>
    </xdr:to>
    <xdr:sp macro="_xll.MC_OnNodeClick" textlink="">
      <xdr:nvSpPr>
        <xdr:cNvPr id="325" name="MC_C_single_clinical">
          <a:extLst>
            <a:ext uri="{FF2B5EF4-FFF2-40B4-BE49-F238E27FC236}">
              <a16:creationId xmlns:a16="http://schemas.microsoft.com/office/drawing/2014/main" id="{51862BB5-ECD7-4AE5-D300-2EE64DA4749B}"/>
            </a:ext>
          </a:extLst>
        </xdr:cNvPr>
        <xdr:cNvSpPr/>
      </xdr:nvSpPr>
      <xdr:spPr>
        <a:xfrm>
          <a:off x="5991225" y="2195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117</xdr:row>
      <xdr:rowOff>109537</xdr:rowOff>
    </xdr:from>
    <xdr:to>
      <xdr:col>4</xdr:col>
      <xdr:colOff>176213</xdr:colOff>
      <xdr:row>118</xdr:row>
      <xdr:rowOff>80962</xdr:rowOff>
    </xdr:to>
    <xdr:sp macro="_xll.MC_OnNodeClick" textlink="">
      <xdr:nvSpPr>
        <xdr:cNvPr id="326" name="MC_T_single_mod_eff">
          <a:extLst>
            <a:ext uri="{FF2B5EF4-FFF2-40B4-BE49-F238E27FC236}">
              <a16:creationId xmlns:a16="http://schemas.microsoft.com/office/drawing/2014/main" id="{CD024F9A-EB86-BCC7-2D86-C093F7EE09F0}"/>
            </a:ext>
          </a:extLst>
        </xdr:cNvPr>
        <xdr:cNvSpPr/>
      </xdr:nvSpPr>
      <xdr:spPr>
        <a:xfrm rot="16200000">
          <a:off x="8891588" y="2233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119</xdr:row>
      <xdr:rowOff>109537</xdr:rowOff>
    </xdr:from>
    <xdr:to>
      <xdr:col>4</xdr:col>
      <xdr:colOff>176213</xdr:colOff>
      <xdr:row>120</xdr:row>
      <xdr:rowOff>80962</xdr:rowOff>
    </xdr:to>
    <xdr:sp macro="_xll.MC_OnNodeClick" textlink="">
      <xdr:nvSpPr>
        <xdr:cNvPr id="327" name="MC_T_single_trial_fail">
          <a:extLst>
            <a:ext uri="{FF2B5EF4-FFF2-40B4-BE49-F238E27FC236}">
              <a16:creationId xmlns:a16="http://schemas.microsoft.com/office/drawing/2014/main" id="{1AF9A97B-F426-FB53-C117-9EA19C91A2DF}"/>
            </a:ext>
          </a:extLst>
        </xdr:cNvPr>
        <xdr:cNvSpPr/>
      </xdr:nvSpPr>
      <xdr:spPr>
        <a:xfrm rot="16200000">
          <a:off x="8891588" y="2271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121</xdr:row>
      <xdr:rowOff>109537</xdr:rowOff>
    </xdr:from>
    <xdr:to>
      <xdr:col>3</xdr:col>
      <xdr:colOff>176213</xdr:colOff>
      <xdr:row>122</xdr:row>
      <xdr:rowOff>80962</xdr:rowOff>
    </xdr:to>
    <xdr:sp macro="_xll.MC_OnNodeClick" textlink="">
      <xdr:nvSpPr>
        <xdr:cNvPr id="328" name="MC_T_no_invest">
          <a:extLst>
            <a:ext uri="{FF2B5EF4-FFF2-40B4-BE49-F238E27FC236}">
              <a16:creationId xmlns:a16="http://schemas.microsoft.com/office/drawing/2014/main" id="{1D80FF4D-BA1F-A820-438D-0D5F46871D6F}"/>
            </a:ext>
          </a:extLst>
        </xdr:cNvPr>
        <xdr:cNvSpPr/>
      </xdr:nvSpPr>
      <xdr:spPr>
        <a:xfrm rot="16200000">
          <a:off x="5991225" y="2309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8B2B0-D445-4FB6-BEBE-4DB26327BD8F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C70CB-80A8-49A3-AD25-3666EE4CC81D}">
  <dimension ref="A1:DW1"/>
  <sheetViews>
    <sheetView workbookViewId="0"/>
  </sheetViews>
  <sheetFormatPr defaultRowHeight="14.25" x14ac:dyDescent="0.45"/>
  <sheetData>
    <row r="1" spans="1:127" x14ac:dyDescent="0.45">
      <c r="A1">
        <f>MC_Tree_1!MC_BP_C_competitive_single_T_single_first</f>
        <v>0.3</v>
      </c>
      <c r="B1">
        <f>MC_Tree_1!MC_BV_C_competitive_single_T_single_first</f>
        <v>2000000000</v>
      </c>
      <c r="C1">
        <f>MC_Tree_1!MC_BP_C_competitive_single_T_single_competitive</f>
        <v>0.45</v>
      </c>
      <c r="D1">
        <f>MC_Tree_1!MC_BV_C_competitive_single_T_single_competitive</f>
        <v>1000000000</v>
      </c>
      <c r="E1">
        <f>MC_Tree_1!MC_BP_C_competitive_single_T_single_crowded</f>
        <v>0.25</v>
      </c>
      <c r="F1">
        <f>MC_Tree_1!MC_BV_C_competitive_single_T_single_crowded</f>
        <v>400000000</v>
      </c>
      <c r="G1">
        <f>MC_Tree_1!MC_BP_C_fix_platform_T_fix_resolved</f>
        <v>0.4</v>
      </c>
      <c r="H1">
        <f>MC_Tree_1!MC_BV_C_fix_platform_T_fix_resolved</f>
        <v>1500000000</v>
      </c>
      <c r="I1">
        <f>MC_Tree_1!MC_BP_C_fix_platform_T_fix_partial</f>
        <v>0.35</v>
      </c>
      <c r="J1">
        <f>MC_Tree_1!MC_BV_C_fix_platform_T_fix_partial</f>
        <v>500000000</v>
      </c>
      <c r="K1">
        <f>MC_Tree_1!MC_BP_C_fix_platform_T_fix_fail</f>
        <v>0.25</v>
      </c>
      <c r="L1">
        <f>MC_Tree_1!MC_BV_C_fix_platform_T_fix_fail</f>
        <v>50000000</v>
      </c>
      <c r="M1">
        <f>MC_Tree_1!MC_BP_C_lead_clinical_C_lead_pandemic</f>
        <v>0.35</v>
      </c>
      <c r="N1">
        <f>MC_Tree_1!MC_BV_C_lead_clinical_C_lead_pandemic</f>
        <v>0</v>
      </c>
      <c r="O1">
        <f>MC_Tree_1!MC_BP_C_lead_clinical_T_lead_moderate</f>
        <v>0.35</v>
      </c>
      <c r="P1">
        <f>MC_Tree_1!MC_BV_C_lead_clinical_T_lead_moderate</f>
        <v>400000000</v>
      </c>
      <c r="Q1">
        <f>MC_Tree_1!MC_BP_C_lead_clinical_T_lead_fail</f>
        <v>0.3</v>
      </c>
      <c r="R1">
        <f>MC_Tree_1!MC_BV_C_lead_clinical_T_lead_fail</f>
        <v>50000000</v>
      </c>
      <c r="S1">
        <f>MC_Tree_1!MC_BP_C_lead_pandemic_T_lead_stockpile</f>
        <v>0.4</v>
      </c>
      <c r="T1">
        <f>MC_Tree_1!MC_BV_C_lead_pandemic_T_lead_stockpile</f>
        <v>1800000000</v>
      </c>
      <c r="U1">
        <f>MC_Tree_1!MC_BP_C_lead_pandemic_T_lead_commercial</f>
        <v>0.6</v>
      </c>
      <c r="V1">
        <f>MC_Tree_1!MC_BV_C_lead_pandemic_T_lead_commercial</f>
        <v>900000000</v>
      </c>
      <c r="W1">
        <f>MC_Tree_1!MC_BP_C_license_platform_T_license_major</f>
        <v>0.3</v>
      </c>
      <c r="X1">
        <f>MC_Tree_1!MC_BV_C_license_platform_T_license_major</f>
        <v>2500000000</v>
      </c>
      <c r="Y1">
        <f>MC_Tree_1!MC_BP_C_license_platform_T_license_few</f>
        <v>0.4</v>
      </c>
      <c r="Z1">
        <f>MC_Tree_1!MC_BV_C_license_platform_T_license_few</f>
        <v>800000000</v>
      </c>
      <c r="AA1">
        <f>MC_Tree_1!MC_BP_C_license_platform_T_license_limited</f>
        <v>0.3</v>
      </c>
      <c r="AB1">
        <f>MC_Tree_1!MC_BV_C_license_platform_T_license_limited</f>
        <v>200000000</v>
      </c>
      <c r="AC1">
        <f>MC_Tree_1!MC_BP_C_multi_clinical_C_pandemic_multi</f>
        <v>0.25</v>
      </c>
      <c r="AD1">
        <f>MC_Tree_1!MC_BV_C_multi_clinical_C_pandemic_multi</f>
        <v>0</v>
      </c>
      <c r="AE1">
        <f>MC_Tree_1!MC_BP_C_multi_clinical_C_competitive_single</f>
        <v>0.4</v>
      </c>
      <c r="AF1">
        <f>MC_Tree_1!MC_BV_C_multi_clinical_C_competitive_single</f>
        <v>0</v>
      </c>
      <c r="AG1">
        <f>MC_Tree_1!MC_BP_C_multi_clinical_T_multi_all_fail</f>
        <v>0.35</v>
      </c>
      <c r="AH1">
        <f>MC_Tree_1!MC_BV_C_multi_clinical_T_multi_all_fail</f>
        <v>50000000</v>
      </c>
      <c r="AI1">
        <f>MC_Tree_1!MC_BP_C_pandemic_multi_T_multi_govt</f>
        <v>0.35</v>
      </c>
      <c r="AJ1">
        <f>MC_Tree_1!MC_BV_C_pandemic_multi_T_multi_govt</f>
        <v>5000000000</v>
      </c>
      <c r="AK1">
        <f>MC_Tree_1!MC_BP_C_pandemic_multi_T_multi_mod_contracts</f>
        <v>0.4</v>
      </c>
      <c r="AL1">
        <f>MC_Tree_1!MC_BV_C_pandemic_multi_T_multi_mod_contracts</f>
        <v>3000000000</v>
      </c>
      <c r="AM1">
        <f>MC_Tree_1!MC_BP_C_pandemic_multi_T_multi_limited</f>
        <v>0.25</v>
      </c>
      <c r="AN1">
        <f>MC_Tree_1!MC_BV_C_pandemic_multi_T_multi_limited</f>
        <v>1500000000</v>
      </c>
      <c r="AO1">
        <f>MC_Tree_1!MC_BP_C_partner_search_C_pharma_partner_result</f>
        <v>0.3</v>
      </c>
      <c r="AP1">
        <f>MC_Tree_1!MC_BV_C_partner_search_C_pharma_partner_result</f>
        <v>0</v>
      </c>
      <c r="AQ1">
        <f>MC_Tree_1!MC_BP_C_partner_search_T_midsize_partner</f>
        <v>0.35</v>
      </c>
      <c r="AR1">
        <f>MC_Tree_1!MC_BV_C_partner_search_T_midsize_partner</f>
        <v>400000000</v>
      </c>
      <c r="AS1">
        <f>MC_Tree_1!MC_BP_C_partner_search_T_no_partner</f>
        <v>0.35</v>
      </c>
      <c r="AT1">
        <f>MC_Tree_1!MC_BV_C_partner_search_T_no_partner</f>
        <v>50000000</v>
      </c>
      <c r="AU1">
        <f>MC_Tree_1!MC_BP_C_pharma_partner_result_T_partner_multi</f>
        <v>0.3</v>
      </c>
      <c r="AV1">
        <f>MC_Tree_1!MC_BV_C_pharma_partner_result_T_partner_multi</f>
        <v>2000000000</v>
      </c>
      <c r="AW1">
        <f>MC_Tree_1!MC_BP_C_pharma_partner_result_T_partner_single</f>
        <v>0.4</v>
      </c>
      <c r="AX1">
        <f>MC_Tree_1!MC_BV_C_pharma_partner_result_T_partner_single</f>
        <v>800000000</v>
      </c>
      <c r="AY1">
        <f>MC_Tree_1!MC_BP_C_pharma_partner_result_T_partner_depri</f>
        <v>0.3</v>
      </c>
      <c r="AZ1">
        <f>MC_Tree_1!MC_BV_C_pharma_partner_result_T_partner_depri</f>
        <v>150000000</v>
      </c>
      <c r="BA1">
        <f>MC_Tree_1!MC_BP_C_pivot_single_T_pivot_success</f>
        <v>0.35</v>
      </c>
      <c r="BB1">
        <f>MC_Tree_1!MC_BV_C_pivot_single_T_pivot_success</f>
        <v>800000000</v>
      </c>
      <c r="BC1">
        <f>MC_Tree_1!MC_BP_C_pivot_single_T_pivot_marginal</f>
        <v>0.35</v>
      </c>
      <c r="BD1">
        <f>MC_Tree_1!MC_BV_C_pivot_single_T_pivot_marginal</f>
        <v>200000000</v>
      </c>
      <c r="BE1">
        <f>MC_Tree_1!MC_BP_C_pivot_single_T_pivot_fail</f>
        <v>0.3</v>
      </c>
      <c r="BF1">
        <f>MC_Tree_1!MC_BV_C_pivot_single_T_pivot_fail</f>
        <v>20000000</v>
      </c>
      <c r="BG1">
        <f>MC_Tree_1!MC_BP_C_platform_valid_D_platform_strategy</f>
        <v>0.55000000000000004</v>
      </c>
      <c r="BH1">
        <f>MC_Tree_1!MC_BV_C_platform_valid_D_platform_strategy</f>
        <v>0</v>
      </c>
      <c r="BI1">
        <f>MC_Tree_1!MC_BP_C_platform_valid_D_partial_platform</f>
        <v>0.3</v>
      </c>
      <c r="BJ1">
        <f>MC_Tree_1!MC_BV_C_platform_valid_D_partial_platform</f>
        <v>0</v>
      </c>
      <c r="BK1">
        <f>MC_Tree_1!MC_BP_C_platform_valid_T_platform_fail</f>
        <v>0.15</v>
      </c>
      <c r="BL1">
        <f>MC_Tree_1!MC_BV_C_platform_valid_T_platform_fail</f>
        <v>30000000</v>
      </c>
      <c r="BM1">
        <f>MC_Tree_1!MC_BP_C_platform_valid_lite_C_partner_search</f>
        <v>0.5</v>
      </c>
      <c r="BN1">
        <f>MC_Tree_1!MC_BV_C_platform_valid_lite_C_partner_search</f>
        <v>0</v>
      </c>
      <c r="BO1">
        <f>MC_Tree_1!MC_BP_C_platform_valid_lite_T_lite_partial</f>
        <v>0.3</v>
      </c>
      <c r="BP1">
        <f>MC_Tree_1!MC_BV_C_platform_valid_lite_T_lite_partial</f>
        <v>60000000</v>
      </c>
      <c r="BQ1">
        <f>MC_Tree_1!MC_BP_C_platform_valid_lite_T_lite_fail</f>
        <v>0.2</v>
      </c>
      <c r="BR1">
        <f>MC_Tree_1!MC_BV_C_platform_valid_lite_T_lite_fail</f>
        <v>10000000</v>
      </c>
      <c r="BS1">
        <f>MC_Tree_1!MC_BP_C_single_clinical_C_single_competitive</f>
        <v>0.3</v>
      </c>
      <c r="BT1">
        <f>MC_Tree_1!MC_BV_C_single_clinical_C_single_competitive</f>
        <v>0</v>
      </c>
      <c r="BU1">
        <f>MC_Tree_1!MC_BP_C_single_clinical_T_single_mod_eff</f>
        <v>0.35</v>
      </c>
      <c r="BV1">
        <f>MC_Tree_1!MC_BV_C_single_clinical_T_single_mod_eff</f>
        <v>150000000</v>
      </c>
      <c r="BW1">
        <f>MC_Tree_1!MC_BP_C_single_clinical_T_single_trial_fail</f>
        <v>0.35</v>
      </c>
      <c r="BX1">
        <f>MC_Tree_1!MC_BV_C_single_clinical_T_single_trial_fail</f>
        <v>0</v>
      </c>
      <c r="BY1">
        <f>MC_Tree_1!MC_BP_C_single_competitive_T_single_diff</f>
        <v>0.35</v>
      </c>
      <c r="BZ1">
        <f>MC_Tree_1!MC_BV_C_single_competitive_T_single_diff</f>
        <v>800000000</v>
      </c>
      <c r="CA1">
        <f>MC_Tree_1!MC_BP_C_single_competitive_T_single_metoo</f>
        <v>0.4</v>
      </c>
      <c r="CB1">
        <f>MC_Tree_1!MC_BV_C_single_competitive_T_single_metoo</f>
        <v>300000000</v>
      </c>
      <c r="CC1">
        <f>MC_Tree_1!MC_BP_C_single_competitive_T_single_outcomp</f>
        <v>0.25</v>
      </c>
      <c r="CD1">
        <f>MC_Tree_1!MC_BV_C_single_competitive_T_single_outcomp</f>
        <v>80000000</v>
      </c>
      <c r="CE1">
        <f>MC_Tree_1!MC_BV_D_partial_platform_C_fix_platform</f>
        <v>-80000000</v>
      </c>
      <c r="CF1">
        <f>MC_Tree_1!MC_BV_D_partial_platform_C_pivot_single</f>
        <v>-50000000</v>
      </c>
      <c r="CG1">
        <f>MC_Tree_1!MC_BV_D_partial_platform_T_sell_partial</f>
        <v>100000000</v>
      </c>
      <c r="CH1">
        <f>MC_Tree_1!MC_BV_D_platform_strategy_C_multi_clinical</f>
        <v>-200000000</v>
      </c>
      <c r="CI1">
        <f>MC_Tree_1!MC_BV_D_platform_strategy_C_license_platform</f>
        <v>0</v>
      </c>
      <c r="CJ1">
        <f>MC_Tree_1!MC_BV_D_platform_strategy_C_lead_clinical</f>
        <v>-100000000</v>
      </c>
      <c r="CK1">
        <f>MC_Tree_1!MC_BV_D_root_C_platform_valid</f>
        <v>-300000000</v>
      </c>
      <c r="CL1">
        <f>MC_Tree_1!MC_BV_D_root_C_platform_valid_lite</f>
        <v>-120000000</v>
      </c>
      <c r="CM1">
        <f>MC_Tree_1!MC_BV_D_root_C_single_clinical</f>
        <v>-60000000</v>
      </c>
      <c r="CN1">
        <f>MC_Tree_1!MC_BV_D_root_T_no_invest</f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0</v>
      </c>
      <c r="CY1">
        <v>0</v>
      </c>
      <c r="CZ1"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  <c r="DI1">
        <v>0</v>
      </c>
      <c r="DJ1">
        <v>0</v>
      </c>
      <c r="DK1">
        <v>0</v>
      </c>
      <c r="DL1">
        <v>0</v>
      </c>
      <c r="DM1">
        <v>0</v>
      </c>
      <c r="DN1">
        <v>0</v>
      </c>
      <c r="DO1">
        <v>0</v>
      </c>
      <c r="DP1">
        <v>0</v>
      </c>
      <c r="DQ1">
        <v>0</v>
      </c>
      <c r="DR1">
        <v>0</v>
      </c>
      <c r="DS1">
        <v>0</v>
      </c>
      <c r="DT1">
        <v>0</v>
      </c>
      <c r="DU1">
        <v>0</v>
      </c>
      <c r="DV1">
        <v>0</v>
      </c>
      <c r="DW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8E5AB-2191-48AE-8E5A-DBB25023809E}">
  <dimension ref="B2:D56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40</v>
      </c>
    </row>
    <row r="3" spans="2:2" x14ac:dyDescent="0.45">
      <c r="B3" s="10" t="s">
        <v>41</v>
      </c>
    </row>
    <row r="5" spans="2:2" ht="15.75" x14ac:dyDescent="0.5">
      <c r="B5" s="15" t="s">
        <v>42</v>
      </c>
    </row>
    <row r="7" spans="2:2" x14ac:dyDescent="0.45">
      <c r="B7" t="s">
        <v>43</v>
      </c>
    </row>
    <row r="8" spans="2:2" x14ac:dyDescent="0.45">
      <c r="B8" t="s">
        <v>44</v>
      </c>
    </row>
    <row r="9" spans="2:2" x14ac:dyDescent="0.45">
      <c r="B9" t="s">
        <v>45</v>
      </c>
    </row>
    <row r="10" spans="2:2" x14ac:dyDescent="0.45">
      <c r="B10" t="s">
        <v>46</v>
      </c>
    </row>
    <row r="11" spans="2:2" x14ac:dyDescent="0.45">
      <c r="B11" t="s">
        <v>47</v>
      </c>
    </row>
    <row r="13" spans="2:2" x14ac:dyDescent="0.45">
      <c r="B13" s="8" t="s">
        <v>48</v>
      </c>
    </row>
    <row r="14" spans="2:2" x14ac:dyDescent="0.45">
      <c r="B14" t="s">
        <v>49</v>
      </c>
    </row>
    <row r="15" spans="2:2" x14ac:dyDescent="0.45">
      <c r="B15" t="s">
        <v>50</v>
      </c>
    </row>
    <row r="16" spans="2:2" x14ac:dyDescent="0.45">
      <c r="B16" t="s">
        <v>51</v>
      </c>
    </row>
    <row r="17" spans="2:2" x14ac:dyDescent="0.45">
      <c r="B17" t="s">
        <v>52</v>
      </c>
    </row>
    <row r="19" spans="2:2" x14ac:dyDescent="0.45">
      <c r="B19" s="8" t="s">
        <v>53</v>
      </c>
    </row>
    <row r="20" spans="2:2" x14ac:dyDescent="0.45">
      <c r="B20" t="s">
        <v>54</v>
      </c>
    </row>
    <row r="21" spans="2:2" x14ac:dyDescent="0.45">
      <c r="B21" t="s">
        <v>55</v>
      </c>
    </row>
    <row r="22" spans="2:2" x14ac:dyDescent="0.45">
      <c r="B22" t="s">
        <v>56</v>
      </c>
    </row>
    <row r="24" spans="2:2" x14ac:dyDescent="0.45">
      <c r="B24" s="8" t="s">
        <v>57</v>
      </c>
    </row>
    <row r="25" spans="2:2" x14ac:dyDescent="0.45">
      <c r="B25" t="s">
        <v>58</v>
      </c>
    </row>
    <row r="26" spans="2:2" x14ac:dyDescent="0.45">
      <c r="B26" t="s">
        <v>59</v>
      </c>
    </row>
    <row r="28" spans="2:2" x14ac:dyDescent="0.45">
      <c r="B28" s="8" t="s">
        <v>60</v>
      </c>
    </row>
    <row r="29" spans="2:2" x14ac:dyDescent="0.45">
      <c r="B29" t="s">
        <v>61</v>
      </c>
    </row>
    <row r="31" spans="2:2" ht="15.75" x14ac:dyDescent="0.5">
      <c r="B31" s="15" t="s">
        <v>62</v>
      </c>
    </row>
    <row r="33" spans="2:4" x14ac:dyDescent="0.45">
      <c r="B33" t="s">
        <v>63</v>
      </c>
    </row>
    <row r="34" spans="2:4" x14ac:dyDescent="0.45">
      <c r="B34" t="s">
        <v>64</v>
      </c>
    </row>
    <row r="37" spans="2:4" ht="15.75" x14ac:dyDescent="0.5">
      <c r="B37" s="15" t="s">
        <v>65</v>
      </c>
    </row>
    <row r="39" spans="2:4" x14ac:dyDescent="0.45">
      <c r="B39" s="11" t="s">
        <v>20</v>
      </c>
      <c r="C39" s="11" t="s">
        <v>21</v>
      </c>
      <c r="D39" s="11" t="s">
        <v>23</v>
      </c>
    </row>
    <row r="40" spans="2:4" x14ac:dyDescent="0.45">
      <c r="B40" s="12" t="s">
        <v>66</v>
      </c>
      <c r="C40" s="16">
        <v>300000000</v>
      </c>
      <c r="D40" s="12" t="s">
        <v>67</v>
      </c>
    </row>
    <row r="41" spans="2:4" x14ac:dyDescent="0.45">
      <c r="B41" s="12" t="s">
        <v>68</v>
      </c>
      <c r="C41" s="16">
        <v>120000000</v>
      </c>
      <c r="D41" s="12" t="s">
        <v>69</v>
      </c>
    </row>
    <row r="42" spans="2:4" x14ac:dyDescent="0.45">
      <c r="B42" s="12" t="s">
        <v>70</v>
      </c>
      <c r="C42" s="16">
        <v>60000000</v>
      </c>
      <c r="D42" s="12" t="s">
        <v>71</v>
      </c>
    </row>
    <row r="43" spans="2:4" x14ac:dyDescent="0.45">
      <c r="B43" s="12" t="s">
        <v>72</v>
      </c>
      <c r="C43" s="12" t="s">
        <v>73</v>
      </c>
      <c r="D43" s="12" t="s">
        <v>74</v>
      </c>
    </row>
    <row r="44" spans="2:4" x14ac:dyDescent="0.45">
      <c r="B44" s="12" t="s">
        <v>75</v>
      </c>
      <c r="C44" s="12" t="s">
        <v>76</v>
      </c>
      <c r="D44" s="12" t="s">
        <v>77</v>
      </c>
    </row>
    <row r="45" spans="2:4" x14ac:dyDescent="0.45">
      <c r="B45" s="12" t="s">
        <v>78</v>
      </c>
      <c r="C45" s="17">
        <v>0.25</v>
      </c>
      <c r="D45" s="12" t="s">
        <v>79</v>
      </c>
    </row>
    <row r="46" spans="2:4" x14ac:dyDescent="0.45">
      <c r="B46" s="12" t="s">
        <v>80</v>
      </c>
      <c r="C46" s="12" t="s">
        <v>81</v>
      </c>
      <c r="D46" s="12" t="s">
        <v>82</v>
      </c>
    </row>
    <row r="47" spans="2:4" x14ac:dyDescent="0.45">
      <c r="B47" s="12" t="s">
        <v>83</v>
      </c>
      <c r="C47" s="12" t="s">
        <v>84</v>
      </c>
      <c r="D47" s="12" t="s">
        <v>85</v>
      </c>
    </row>
    <row r="48" spans="2:4" x14ac:dyDescent="0.45">
      <c r="B48" s="12" t="s">
        <v>86</v>
      </c>
      <c r="C48" s="12" t="s">
        <v>87</v>
      </c>
      <c r="D48" s="12" t="s">
        <v>88</v>
      </c>
    </row>
    <row r="49" spans="2:4" x14ac:dyDescent="0.45">
      <c r="B49" s="12" t="s">
        <v>89</v>
      </c>
      <c r="C49" s="17">
        <v>0.3</v>
      </c>
      <c r="D49" s="12" t="s">
        <v>90</v>
      </c>
    </row>
    <row r="52" spans="2:4" ht="15.75" x14ac:dyDescent="0.5">
      <c r="B52" s="15" t="s">
        <v>91</v>
      </c>
    </row>
    <row r="54" spans="2:4" x14ac:dyDescent="0.45">
      <c r="B54" t="s">
        <v>92</v>
      </c>
    </row>
    <row r="55" spans="2:4" x14ac:dyDescent="0.45">
      <c r="B55" t="s">
        <v>93</v>
      </c>
    </row>
    <row r="56" spans="2:4" x14ac:dyDescent="0.45">
      <c r="B56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A670D-1D03-436D-B435-88B5CD2F5B0F}">
  <dimension ref="B2:H126"/>
  <sheetViews>
    <sheetView showGridLines="0" workbookViewId="0"/>
  </sheetViews>
  <sheetFormatPr defaultRowHeight="14.25" x14ac:dyDescent="0.45"/>
  <cols>
    <col min="1" max="1" width="8.59765625" customWidth="1"/>
    <col min="2" max="2" width="29.53125" customWidth="1"/>
    <col min="3" max="3" width="45.59765625" customWidth="1"/>
    <col min="4" max="4" width="40.59765625" customWidth="1"/>
    <col min="5" max="5" width="41.796875" customWidth="1"/>
    <col min="6" max="6" width="39.3984375" customWidth="1"/>
    <col min="7" max="7" width="41.796875" customWidth="1"/>
    <col min="8" max="8" width="37" customWidth="1"/>
  </cols>
  <sheetData>
    <row r="2" spans="2:5" ht="15" customHeight="1" x14ac:dyDescent="0.55000000000000004">
      <c r="B2" s="9" t="s">
        <v>18</v>
      </c>
    </row>
    <row r="3" spans="2:5" ht="15" customHeight="1" x14ac:dyDescent="0.45">
      <c r="B3" s="10" t="s">
        <v>19</v>
      </c>
    </row>
    <row r="4" spans="2:5" ht="15" customHeight="1" x14ac:dyDescent="0.45"/>
    <row r="5" spans="2:5" ht="15" customHeight="1" x14ac:dyDescent="0.45">
      <c r="B5" s="11" t="s">
        <v>20</v>
      </c>
      <c r="C5" s="11" t="s">
        <v>21</v>
      </c>
      <c r="D5" s="11" t="s">
        <v>22</v>
      </c>
      <c r="E5" s="11" t="s">
        <v>23</v>
      </c>
    </row>
    <row r="6" spans="2:5" ht="15" customHeight="1" x14ac:dyDescent="0.45">
      <c r="B6" s="12" t="s">
        <v>24</v>
      </c>
      <c r="C6" s="13">
        <v>300000000</v>
      </c>
      <c r="D6" s="12" t="s">
        <v>25</v>
      </c>
      <c r="E6" s="12" t="s">
        <v>26</v>
      </c>
    </row>
    <row r="7" spans="2:5" ht="15" customHeight="1" x14ac:dyDescent="0.45">
      <c r="B7" s="12" t="s">
        <v>27</v>
      </c>
      <c r="C7" s="13">
        <v>120000000</v>
      </c>
      <c r="D7" s="12" t="s">
        <v>25</v>
      </c>
      <c r="E7" s="12" t="s">
        <v>28</v>
      </c>
    </row>
    <row r="8" spans="2:5" ht="15" customHeight="1" x14ac:dyDescent="0.45">
      <c r="B8" s="12" t="s">
        <v>29</v>
      </c>
      <c r="C8" s="13">
        <v>60000000</v>
      </c>
      <c r="D8" s="12" t="s">
        <v>25</v>
      </c>
      <c r="E8" s="12" t="s">
        <v>30</v>
      </c>
    </row>
    <row r="9" spans="2:5" ht="15" customHeight="1" x14ac:dyDescent="0.45">
      <c r="B9" s="12" t="s">
        <v>31</v>
      </c>
      <c r="C9" s="13">
        <v>200000000</v>
      </c>
      <c r="D9" s="12" t="s">
        <v>25</v>
      </c>
      <c r="E9" s="12" t="s">
        <v>32</v>
      </c>
    </row>
    <row r="10" spans="2:5" ht="15" customHeight="1" x14ac:dyDescent="0.45">
      <c r="B10" s="12" t="s">
        <v>33</v>
      </c>
      <c r="C10" s="13">
        <v>100000000</v>
      </c>
      <c r="D10" s="12" t="s">
        <v>25</v>
      </c>
      <c r="E10" s="12" t="s">
        <v>34</v>
      </c>
    </row>
    <row r="11" spans="2:5" ht="15" customHeight="1" x14ac:dyDescent="0.45">
      <c r="B11" s="12" t="s">
        <v>35</v>
      </c>
      <c r="C11" s="13">
        <v>80000000</v>
      </c>
      <c r="D11" s="12" t="s">
        <v>25</v>
      </c>
      <c r="E11" s="12" t="s">
        <v>36</v>
      </c>
    </row>
    <row r="12" spans="2:5" ht="15" customHeight="1" x14ac:dyDescent="0.45">
      <c r="B12" s="12" t="s">
        <v>11</v>
      </c>
      <c r="C12" s="13">
        <v>50000000</v>
      </c>
      <c r="D12" s="12" t="s">
        <v>25</v>
      </c>
      <c r="E12" s="12" t="s">
        <v>37</v>
      </c>
    </row>
    <row r="13" spans="2:5" ht="15" customHeight="1" x14ac:dyDescent="0.45">
      <c r="B13" s="12" t="s">
        <v>38</v>
      </c>
      <c r="C13" s="13">
        <v>100000000</v>
      </c>
      <c r="D13" s="12" t="s">
        <v>25</v>
      </c>
      <c r="E13" s="12" t="s">
        <v>39</v>
      </c>
    </row>
    <row r="14" spans="2:5" ht="15" customHeight="1" x14ac:dyDescent="0.45"/>
    <row r="20" spans="5:8" ht="15" customHeight="1" x14ac:dyDescent="0.45">
      <c r="G20" s="5">
        <v>0.35</v>
      </c>
      <c r="H20" s="1">
        <f>_xll.MC_NodeProbability(_MC_Calc_1,"T_multi_govt")</f>
        <v>4.8125000000000001E-2</v>
      </c>
    </row>
    <row r="21" spans="5:8" ht="15" customHeight="1" x14ac:dyDescent="0.45">
      <c r="G21" s="7">
        <v>5000000000</v>
      </c>
      <c r="H21" s="6">
        <f>_xll.MC_NodeValue(_MC_Calc_1,"T_multi_govt")</f>
        <v>4500000000</v>
      </c>
    </row>
    <row r="22" spans="5:8" ht="15" customHeight="1" x14ac:dyDescent="0.45">
      <c r="F22" s="5">
        <v>0.25</v>
      </c>
      <c r="G22" s="2" t="s">
        <v>1</v>
      </c>
    </row>
    <row r="23" spans="5:8" ht="15" customHeight="1" x14ac:dyDescent="0.45">
      <c r="F23" s="7">
        <v>0</v>
      </c>
      <c r="G23" s="6">
        <f>_xll.MC_NodeValue(_MC_Calc_1,"C_pandemic_multi")</f>
        <v>2825000000</v>
      </c>
    </row>
    <row r="24" spans="5:8" ht="15" customHeight="1" x14ac:dyDescent="0.45">
      <c r="G24" s="5">
        <v>0.4</v>
      </c>
      <c r="H24" s="1">
        <f>_xll.MC_NodeProbability(_MC_Calc_1,"T_multi_mod_contracts")</f>
        <v>5.5000000000000007E-2</v>
      </c>
    </row>
    <row r="25" spans="5:8" ht="15" customHeight="1" x14ac:dyDescent="0.45">
      <c r="G25" s="7">
        <v>3000000000</v>
      </c>
      <c r="H25" s="6">
        <f>_xll.MC_NodeValue(_MC_Calc_1,"T_multi_mod_contracts")</f>
        <v>2500000000</v>
      </c>
    </row>
    <row r="26" spans="5:8" ht="15" customHeight="1" x14ac:dyDescent="0.45">
      <c r="G26" s="5">
        <v>0.25</v>
      </c>
      <c r="H26" s="1">
        <f>_xll.MC_NodeProbability(_MC_Calc_1,"T_multi_limited")</f>
        <v>3.4375000000000003E-2</v>
      </c>
    </row>
    <row r="27" spans="5:8" ht="15" customHeight="1" x14ac:dyDescent="0.45">
      <c r="G27" s="7">
        <v>1500000000</v>
      </c>
      <c r="H27" s="6">
        <f>_xll.MC_NodeValue(_MC_Calc_1,"T_multi_limited")</f>
        <v>1000000000</v>
      </c>
    </row>
    <row r="28" spans="5:8" ht="15" customHeight="1" x14ac:dyDescent="0.45">
      <c r="E28" s="4" t="str">
        <f>_xll.MC_NodeDecision(_MC_Calc_1,"C_multi_clinical")</f>
        <v/>
      </c>
      <c r="F28" s="2" t="s">
        <v>2</v>
      </c>
    </row>
    <row r="29" spans="5:8" ht="15" customHeight="1" x14ac:dyDescent="0.45">
      <c r="E29" s="7">
        <f>-PursueMultipleCandidatesCost</f>
        <v>-200000000</v>
      </c>
      <c r="F29" s="6">
        <f>_xll.MC_NodeValue(_MC_Calc_1,"C_multi_clinical")</f>
        <v>808750000</v>
      </c>
    </row>
    <row r="30" spans="5:8" ht="15" customHeight="1" x14ac:dyDescent="0.45">
      <c r="G30" s="5">
        <v>0.3</v>
      </c>
      <c r="H30" s="1">
        <f>_xll.MC_NodeProbability(_MC_Calc_1,"T_single_first")</f>
        <v>6.6000000000000003E-2</v>
      </c>
    </row>
    <row r="31" spans="5:8" ht="15" customHeight="1" x14ac:dyDescent="0.45">
      <c r="G31" s="7">
        <v>2000000000</v>
      </c>
      <c r="H31" s="6">
        <f>_xll.MC_NodeValue(_MC_Calc_1,"T_single_first")</f>
        <v>1500000000</v>
      </c>
    </row>
    <row r="32" spans="5:8" ht="15" customHeight="1" x14ac:dyDescent="0.45">
      <c r="F32" s="5">
        <v>0.4</v>
      </c>
      <c r="G32" s="2" t="s">
        <v>3</v>
      </c>
    </row>
    <row r="33" spans="4:8" ht="15" customHeight="1" x14ac:dyDescent="0.45">
      <c r="F33" s="7">
        <v>0</v>
      </c>
      <c r="G33" s="6">
        <f>_xll.MC_NodeValue(_MC_Calc_1,"C_competitive_single")</f>
        <v>650000000</v>
      </c>
    </row>
    <row r="34" spans="4:8" ht="15" customHeight="1" x14ac:dyDescent="0.45">
      <c r="G34" s="5">
        <v>0.45</v>
      </c>
      <c r="H34" s="1">
        <f>_xll.MC_NodeProbability(_MC_Calc_1,"T_single_competitive")</f>
        <v>9.9000000000000019E-2</v>
      </c>
    </row>
    <row r="35" spans="4:8" ht="15" customHeight="1" x14ac:dyDescent="0.45">
      <c r="G35" s="7">
        <v>1000000000</v>
      </c>
      <c r="H35" s="6">
        <f>_xll.MC_NodeValue(_MC_Calc_1,"T_single_competitive")</f>
        <v>500000000</v>
      </c>
    </row>
    <row r="36" spans="4:8" ht="15" customHeight="1" x14ac:dyDescent="0.45">
      <c r="G36" s="5">
        <v>0.25</v>
      </c>
      <c r="H36" s="1">
        <f>_xll.MC_NodeProbability(_MC_Calc_1,"T_single_crowded")</f>
        <v>5.5000000000000007E-2</v>
      </c>
    </row>
    <row r="37" spans="4:8" ht="15" customHeight="1" x14ac:dyDescent="0.45">
      <c r="G37" s="7">
        <v>400000000</v>
      </c>
      <c r="H37" s="6">
        <f>_xll.MC_NodeValue(_MC_Calc_1,"T_single_crowded")</f>
        <v>-100000000</v>
      </c>
    </row>
    <row r="38" spans="4:8" ht="15" customHeight="1" x14ac:dyDescent="0.45">
      <c r="F38" s="5">
        <v>0.35</v>
      </c>
      <c r="G38" s="1">
        <f>_xll.MC_NodeProbability(_MC_Calc_1,"T_multi_all_fail")</f>
        <v>0.1925</v>
      </c>
    </row>
    <row r="39" spans="4:8" ht="15" customHeight="1" x14ac:dyDescent="0.45">
      <c r="F39" s="7">
        <v>50000000</v>
      </c>
      <c r="G39" s="6">
        <f>_xll.MC_NodeValue(_MC_Calc_1,"T_multi_all_fail")</f>
        <v>-450000000</v>
      </c>
    </row>
    <row r="40" spans="4:8" ht="15" customHeight="1" x14ac:dyDescent="0.45">
      <c r="D40" s="5">
        <v>0.55000000000000004</v>
      </c>
      <c r="E40" s="3" t="s">
        <v>4</v>
      </c>
    </row>
    <row r="41" spans="4:8" ht="15" customHeight="1" x14ac:dyDescent="0.45">
      <c r="D41" s="7">
        <v>0</v>
      </c>
      <c r="E41" s="6">
        <f>_xll.MC_NodeValue(_MC_Calc_1,"D_platform_strategy")</f>
        <v>830000000</v>
      </c>
    </row>
    <row r="42" spans="4:8" ht="15" customHeight="1" x14ac:dyDescent="0.45">
      <c r="F42" s="5">
        <v>0.3</v>
      </c>
      <c r="G42" s="1">
        <f>_xll.MC_NodeProbability(_MC_Calc_1,"T_license_major")</f>
        <v>0.16500000000000001</v>
      </c>
    </row>
    <row r="43" spans="4:8" ht="15" customHeight="1" x14ac:dyDescent="0.45">
      <c r="F43" s="7">
        <v>2500000000</v>
      </c>
      <c r="G43" s="6">
        <f>_xll.MC_NodeValue(_MC_Calc_1,"T_license_major")</f>
        <v>2200000000</v>
      </c>
    </row>
    <row r="44" spans="4:8" ht="15" customHeight="1" x14ac:dyDescent="0.45">
      <c r="E44" s="4" t="str">
        <f>_xll.MC_NodeDecision(_MC_Calc_1,"C_license_platform")</f>
        <v>optimal</v>
      </c>
      <c r="F44" s="2" t="s">
        <v>5</v>
      </c>
    </row>
    <row r="45" spans="4:8" ht="15" customHeight="1" x14ac:dyDescent="0.45">
      <c r="E45" s="7">
        <v>0</v>
      </c>
      <c r="F45" s="6">
        <f>_xll.MC_NodeValue(_MC_Calc_1,"C_license_platform")</f>
        <v>830000000</v>
      </c>
    </row>
    <row r="46" spans="4:8" ht="15" customHeight="1" x14ac:dyDescent="0.45">
      <c r="F46" s="5">
        <v>0.4</v>
      </c>
      <c r="G46" s="1">
        <f>_xll.MC_NodeProbability(_MC_Calc_1,"T_license_few")</f>
        <v>0.22000000000000003</v>
      </c>
    </row>
    <row r="47" spans="4:8" ht="15" customHeight="1" x14ac:dyDescent="0.45">
      <c r="F47" s="7">
        <v>800000000</v>
      </c>
      <c r="G47" s="6">
        <f>_xll.MC_NodeValue(_MC_Calc_1,"T_license_few")</f>
        <v>500000000</v>
      </c>
    </row>
    <row r="48" spans="4:8" ht="15" customHeight="1" x14ac:dyDescent="0.45">
      <c r="F48" s="5">
        <v>0.3</v>
      </c>
      <c r="G48" s="1">
        <f>_xll.MC_NodeProbability(_MC_Calc_1,"T_license_limited")</f>
        <v>0.16500000000000001</v>
      </c>
    </row>
    <row r="49" spans="3:8" ht="15" customHeight="1" x14ac:dyDescent="0.45">
      <c r="F49" s="7">
        <v>200000000</v>
      </c>
      <c r="G49" s="6">
        <f>_xll.MC_NodeValue(_MC_Calc_1,"T_license_limited")</f>
        <v>-100000000</v>
      </c>
    </row>
    <row r="50" spans="3:8" ht="15" customHeight="1" x14ac:dyDescent="0.45">
      <c r="G50" s="5">
        <v>0.4</v>
      </c>
      <c r="H50" s="1">
        <f>_xll.MC_NodeProbability(_MC_Calc_1,"T_lead_stockpile")</f>
        <v>7.7000000000000013E-2</v>
      </c>
    </row>
    <row r="51" spans="3:8" ht="15" customHeight="1" x14ac:dyDescent="0.45">
      <c r="G51" s="7">
        <v>1800000000</v>
      </c>
      <c r="H51" s="6">
        <f>_xll.MC_NodeValue(_MC_Calc_1,"T_lead_stockpile")</f>
        <v>1400000000</v>
      </c>
    </row>
    <row r="52" spans="3:8" ht="15" customHeight="1" x14ac:dyDescent="0.45">
      <c r="F52" s="5">
        <v>0.35</v>
      </c>
      <c r="G52" s="2" t="s">
        <v>6</v>
      </c>
    </row>
    <row r="53" spans="3:8" ht="15" customHeight="1" x14ac:dyDescent="0.45">
      <c r="F53" s="7">
        <v>0</v>
      </c>
      <c r="G53" s="6">
        <f>_xll.MC_NodeValue(_MC_Calc_1,"C_lead_pandemic")</f>
        <v>860000000</v>
      </c>
    </row>
    <row r="54" spans="3:8" ht="15" customHeight="1" x14ac:dyDescent="0.45">
      <c r="G54" s="5">
        <v>0.6</v>
      </c>
      <c r="H54" s="1">
        <f>_xll.MC_NodeProbability(_MC_Calc_1,"T_lead_commercial")</f>
        <v>0.11549999999999999</v>
      </c>
    </row>
    <row r="55" spans="3:8" ht="15" customHeight="1" x14ac:dyDescent="0.45">
      <c r="G55" s="7">
        <v>900000000</v>
      </c>
      <c r="H55" s="6">
        <f>_xll.MC_NodeValue(_MC_Calc_1,"T_lead_commercial")</f>
        <v>500000000</v>
      </c>
    </row>
    <row r="56" spans="3:8" ht="15" customHeight="1" x14ac:dyDescent="0.45">
      <c r="E56" s="4" t="str">
        <f>_xll.MC_NodeDecision(_MC_Calc_1,"C_lead_clinical")</f>
        <v/>
      </c>
      <c r="F56" s="2" t="s">
        <v>7</v>
      </c>
    </row>
    <row r="57" spans="3:8" ht="15" customHeight="1" x14ac:dyDescent="0.45">
      <c r="E57" s="7">
        <f>-FocusOnLeadCandidateOnlyCost</f>
        <v>-100000000</v>
      </c>
      <c r="F57" s="6">
        <f>_xll.MC_NodeValue(_MC_Calc_1,"C_lead_clinical")</f>
        <v>196000000</v>
      </c>
    </row>
    <row r="58" spans="3:8" ht="15" customHeight="1" x14ac:dyDescent="0.45">
      <c r="F58" s="5">
        <v>0.35</v>
      </c>
      <c r="G58" s="1">
        <f>_xll.MC_NodeProbability(_MC_Calc_1,"T_lead_moderate")</f>
        <v>0.1925</v>
      </c>
    </row>
    <row r="59" spans="3:8" ht="15" customHeight="1" x14ac:dyDescent="0.45">
      <c r="F59" s="7">
        <v>400000000</v>
      </c>
      <c r="G59" s="6">
        <f>_xll.MC_NodeValue(_MC_Calc_1,"T_lead_moderate")</f>
        <v>0</v>
      </c>
    </row>
    <row r="60" spans="3:8" ht="15" customHeight="1" x14ac:dyDescent="0.45">
      <c r="F60" s="5">
        <v>0.3</v>
      </c>
      <c r="G60" s="1">
        <f>_xll.MC_NodeProbability(_MC_Calc_1,"T_lead_fail")</f>
        <v>0.16500000000000001</v>
      </c>
    </row>
    <row r="61" spans="3:8" ht="15" customHeight="1" x14ac:dyDescent="0.45">
      <c r="F61" s="7">
        <v>50000000</v>
      </c>
      <c r="G61" s="6">
        <f>_xll.MC_NodeValue(_MC_Calc_1,"T_lead_fail")</f>
        <v>-350000000</v>
      </c>
    </row>
    <row r="62" spans="3:8" ht="15" customHeight="1" x14ac:dyDescent="0.45">
      <c r="C62" s="4" t="str">
        <f>_xll.MC_NodeDecision(_MC_Calc_1,"C_platform_valid")</f>
        <v>optimal</v>
      </c>
      <c r="D62" s="2" t="s">
        <v>8</v>
      </c>
    </row>
    <row r="63" spans="3:8" ht="15" customHeight="1" x14ac:dyDescent="0.45">
      <c r="C63" s="7">
        <f>-FullPlatformLeadCandidateCost</f>
        <v>-300000000</v>
      </c>
      <c r="D63" s="6">
        <f>_xll.MC_NodeValue(_MC_Calc_1,"C_platform_valid")</f>
        <v>538250000</v>
      </c>
    </row>
    <row r="64" spans="3:8" ht="15" customHeight="1" x14ac:dyDescent="0.45">
      <c r="F64" s="5">
        <v>0.4</v>
      </c>
      <c r="G64" s="1">
        <f>_xll.MC_NodeProbability(_MC_Calc_1,"T_fix_resolved")</f>
        <v>0.12</v>
      </c>
    </row>
    <row r="65" spans="4:7" ht="15" customHeight="1" x14ac:dyDescent="0.45">
      <c r="F65" s="7">
        <v>1500000000</v>
      </c>
      <c r="G65" s="6">
        <f>_xll.MC_NodeValue(_MC_Calc_1,"T_fix_resolved")</f>
        <v>1120000000</v>
      </c>
    </row>
    <row r="66" spans="4:7" ht="15" customHeight="1" x14ac:dyDescent="0.45">
      <c r="E66" s="4" t="str">
        <f>_xll.MC_NodeDecision(_MC_Calc_1,"C_fix_platform")</f>
        <v>optimal</v>
      </c>
      <c r="F66" s="2" t="s">
        <v>9</v>
      </c>
    </row>
    <row r="67" spans="4:7" ht="15" customHeight="1" x14ac:dyDescent="0.45">
      <c r="E67" s="7">
        <f>-InvestMoreToFixIssuesCost</f>
        <v>-80000000</v>
      </c>
      <c r="F67" s="6">
        <f>_xll.MC_NodeValue(_MC_Calc_1,"C_fix_platform")</f>
        <v>407500000</v>
      </c>
    </row>
    <row r="68" spans="4:7" ht="15" customHeight="1" x14ac:dyDescent="0.45">
      <c r="F68" s="5">
        <v>0.35</v>
      </c>
      <c r="G68" s="1">
        <f>_xll.MC_NodeProbability(_MC_Calc_1,"T_fix_partial")</f>
        <v>0.105</v>
      </c>
    </row>
    <row r="69" spans="4:7" ht="15" customHeight="1" x14ac:dyDescent="0.45">
      <c r="F69" s="7">
        <v>500000000</v>
      </c>
      <c r="G69" s="6">
        <f>_xll.MC_NodeValue(_MC_Calc_1,"T_fix_partial")</f>
        <v>120000000</v>
      </c>
    </row>
    <row r="70" spans="4:7" ht="15" customHeight="1" x14ac:dyDescent="0.45">
      <c r="F70" s="5">
        <v>0.25</v>
      </c>
      <c r="G70" s="1">
        <f>_xll.MC_NodeProbability(_MC_Calc_1,"T_fix_fail")</f>
        <v>7.4999999999999997E-2</v>
      </c>
    </row>
    <row r="71" spans="4:7" ht="15" customHeight="1" x14ac:dyDescent="0.45">
      <c r="F71" s="7">
        <v>50000000</v>
      </c>
      <c r="G71" s="6">
        <f>_xll.MC_NodeValue(_MC_Calc_1,"T_fix_fail")</f>
        <v>-330000000</v>
      </c>
    </row>
    <row r="72" spans="4:7" ht="15" customHeight="1" x14ac:dyDescent="0.45">
      <c r="D72" s="5">
        <v>0.3</v>
      </c>
      <c r="E72" s="3" t="s">
        <v>10</v>
      </c>
    </row>
    <row r="73" spans="4:7" ht="15" customHeight="1" x14ac:dyDescent="0.45">
      <c r="D73" s="7">
        <v>0</v>
      </c>
      <c r="E73" s="6">
        <f>_xll.MC_NodeValue(_MC_Calc_1,"D_partial_platform")</f>
        <v>407500000</v>
      </c>
    </row>
    <row r="74" spans="4:7" ht="15" customHeight="1" x14ac:dyDescent="0.45">
      <c r="F74" s="5">
        <v>0.35</v>
      </c>
      <c r="G74" s="1">
        <f>_xll.MC_NodeProbability(_MC_Calc_1,"T_pivot_success")</f>
        <v>0.105</v>
      </c>
    </row>
    <row r="75" spans="4:7" ht="15" customHeight="1" x14ac:dyDescent="0.45">
      <c r="F75" s="7">
        <v>800000000</v>
      </c>
      <c r="G75" s="6">
        <f>_xll.MC_NodeValue(_MC_Calc_1,"T_pivot_success")</f>
        <v>450000000</v>
      </c>
    </row>
    <row r="76" spans="4:7" ht="15" customHeight="1" x14ac:dyDescent="0.45">
      <c r="E76" s="4" t="str">
        <f>_xll.MC_NodeDecision(_MC_Calc_1,"C_pivot_single")</f>
        <v/>
      </c>
      <c r="F76" s="2" t="s">
        <v>11</v>
      </c>
    </row>
    <row r="77" spans="4:7" ht="15" customHeight="1" x14ac:dyDescent="0.45">
      <c r="E77" s="7">
        <f>-PivotToSingleCandidateCost</f>
        <v>-50000000</v>
      </c>
      <c r="F77" s="6">
        <f>_xll.MC_NodeValue(_MC_Calc_1,"C_pivot_single")</f>
        <v>6000000</v>
      </c>
    </row>
    <row r="78" spans="4:7" ht="15" customHeight="1" x14ac:dyDescent="0.45">
      <c r="F78" s="5">
        <v>0.35</v>
      </c>
      <c r="G78" s="1">
        <f>_xll.MC_NodeProbability(_MC_Calc_1,"T_pivot_marginal")</f>
        <v>0.105</v>
      </c>
    </row>
    <row r="79" spans="4:7" ht="15" customHeight="1" x14ac:dyDescent="0.45">
      <c r="F79" s="7">
        <v>200000000</v>
      </c>
      <c r="G79" s="6">
        <f>_xll.MC_NodeValue(_MC_Calc_1,"T_pivot_marginal")</f>
        <v>-150000000</v>
      </c>
    </row>
    <row r="80" spans="4:7" ht="15" customHeight="1" x14ac:dyDescent="0.45">
      <c r="F80" s="5">
        <v>0.3</v>
      </c>
      <c r="G80" s="1">
        <f>_xll.MC_NodeProbability(_MC_Calc_1,"T_pivot_fail")</f>
        <v>0.09</v>
      </c>
    </row>
    <row r="81" spans="3:7" ht="15" customHeight="1" x14ac:dyDescent="0.45">
      <c r="F81" s="7">
        <v>20000000</v>
      </c>
      <c r="G81" s="6">
        <f>_xll.MC_NodeValue(_MC_Calc_1,"T_pivot_fail")</f>
        <v>-330000000</v>
      </c>
    </row>
    <row r="82" spans="3:7" ht="15" customHeight="1" x14ac:dyDescent="0.45">
      <c r="E82" s="4" t="str">
        <f>_xll.MC_NodeDecision(_MC_Calc_1,"T_sell_partial")</f>
        <v/>
      </c>
      <c r="F82" s="1">
        <f>_xll.MC_NodeProbability(_MC_Calc_1,"T_sell_partial")</f>
        <v>0.3</v>
      </c>
    </row>
    <row r="83" spans="3:7" ht="15" customHeight="1" x14ac:dyDescent="0.45">
      <c r="E83" s="7">
        <f>SellTechnologyAssetsValue</f>
        <v>100000000</v>
      </c>
      <c r="F83" s="6">
        <f>_xll.MC_NodeValue(_MC_Calc_1,"T_sell_partial")</f>
        <v>-200000000</v>
      </c>
    </row>
    <row r="84" spans="3:7" ht="15" customHeight="1" x14ac:dyDescent="0.45">
      <c r="D84" s="5">
        <v>0.15</v>
      </c>
      <c r="E84" s="1">
        <f>_xll.MC_NodeProbability(_MC_Calc_1,"T_platform_fail")</f>
        <v>0.15</v>
      </c>
    </row>
    <row r="85" spans="3:7" ht="15" customHeight="1" x14ac:dyDescent="0.45">
      <c r="D85" s="7">
        <v>30000000</v>
      </c>
      <c r="E85" s="6">
        <f>_xll.MC_NodeValue(_MC_Calc_1,"T_platform_fail")</f>
        <v>-270000000</v>
      </c>
    </row>
    <row r="86" spans="3:7" ht="15" customHeight="1" x14ac:dyDescent="0.45">
      <c r="C86" s="3" t="s">
        <v>12</v>
      </c>
    </row>
    <row r="87" spans="3:7" ht="15" customHeight="1" x14ac:dyDescent="0.45">
      <c r="C87" s="6">
        <f>_xll.MC_NodeValue(_MC_Calc_1,"D_root")</f>
        <v>538250000</v>
      </c>
    </row>
    <row r="88" spans="3:7" ht="15" customHeight="1" x14ac:dyDescent="0.45">
      <c r="F88" s="5">
        <v>0.3</v>
      </c>
      <c r="G88" s="1">
        <f>_xll.MC_NodeProbability(_MC_Calc_1,"T_partner_multi")</f>
        <v>4.4999999999999998E-2</v>
      </c>
    </row>
    <row r="89" spans="3:7" ht="15" customHeight="1" x14ac:dyDescent="0.45">
      <c r="F89" s="7">
        <v>2000000000</v>
      </c>
      <c r="G89" s="6">
        <f>_xll.MC_NodeValue(_MC_Calc_1,"T_partner_multi")</f>
        <v>1880000000</v>
      </c>
    </row>
    <row r="90" spans="3:7" ht="15" customHeight="1" x14ac:dyDescent="0.45">
      <c r="E90" s="5">
        <v>0.3</v>
      </c>
      <c r="F90" s="2" t="s">
        <v>13</v>
      </c>
    </row>
    <row r="91" spans="3:7" ht="15" customHeight="1" x14ac:dyDescent="0.45">
      <c r="E91" s="7">
        <v>0</v>
      </c>
      <c r="F91" s="6">
        <f>_xll.MC_NodeValue(_MC_Calc_1,"C_pharma_partner_result")</f>
        <v>845000000</v>
      </c>
    </row>
    <row r="92" spans="3:7" ht="15" customHeight="1" x14ac:dyDescent="0.45">
      <c r="F92" s="5">
        <v>0.4</v>
      </c>
      <c r="G92" s="1">
        <f>_xll.MC_NodeProbability(_MC_Calc_1,"T_partner_single")</f>
        <v>0.06</v>
      </c>
    </row>
    <row r="93" spans="3:7" ht="15" customHeight="1" x14ac:dyDescent="0.45">
      <c r="F93" s="7">
        <v>800000000</v>
      </c>
      <c r="G93" s="6">
        <f>_xll.MC_NodeValue(_MC_Calc_1,"T_partner_single")</f>
        <v>680000000</v>
      </c>
    </row>
    <row r="94" spans="3:7" ht="15" customHeight="1" x14ac:dyDescent="0.45">
      <c r="F94" s="5">
        <v>0.3</v>
      </c>
      <c r="G94" s="1">
        <f>_xll.MC_NodeProbability(_MC_Calc_1,"T_partner_depri")</f>
        <v>4.4999999999999998E-2</v>
      </c>
    </row>
    <row r="95" spans="3:7" ht="15" customHeight="1" x14ac:dyDescent="0.45">
      <c r="F95" s="7">
        <v>150000000</v>
      </c>
      <c r="G95" s="6">
        <f>_xll.MC_NodeValue(_MC_Calc_1,"T_partner_depri")</f>
        <v>30000000</v>
      </c>
    </row>
    <row r="96" spans="3:7" ht="15" customHeight="1" x14ac:dyDescent="0.45">
      <c r="D96" s="5">
        <v>0.5</v>
      </c>
      <c r="E96" s="2" t="s">
        <v>14</v>
      </c>
    </row>
    <row r="97" spans="3:6" ht="15" customHeight="1" x14ac:dyDescent="0.45">
      <c r="D97" s="7">
        <v>0</v>
      </c>
      <c r="E97" s="6">
        <f>_xll.MC_NodeValue(_MC_Calc_1,"C_partner_search")</f>
        <v>327000000.00000006</v>
      </c>
    </row>
    <row r="98" spans="3:6" ht="15" customHeight="1" x14ac:dyDescent="0.45">
      <c r="E98" s="5">
        <v>0.35</v>
      </c>
      <c r="F98" s="1">
        <f>_xll.MC_NodeProbability(_MC_Calc_1,"T_midsize_partner")</f>
        <v>0.17499999999999999</v>
      </c>
    </row>
    <row r="99" spans="3:6" ht="15" customHeight="1" x14ac:dyDescent="0.45">
      <c r="E99" s="7">
        <v>400000000</v>
      </c>
      <c r="F99" s="6">
        <f>_xll.MC_NodeValue(_MC_Calc_1,"T_midsize_partner")</f>
        <v>280000000</v>
      </c>
    </row>
    <row r="100" spans="3:6" ht="15" customHeight="1" x14ac:dyDescent="0.45">
      <c r="E100" s="5">
        <v>0.35</v>
      </c>
      <c r="F100" s="1">
        <f>_xll.MC_NodeProbability(_MC_Calc_1,"T_no_partner")</f>
        <v>0.17499999999999999</v>
      </c>
    </row>
    <row r="101" spans="3:6" ht="15" customHeight="1" x14ac:dyDescent="0.45">
      <c r="E101" s="7">
        <v>50000000</v>
      </c>
      <c r="F101" s="6">
        <f>_xll.MC_NodeValue(_MC_Calc_1,"T_no_partner")</f>
        <v>-70000000</v>
      </c>
    </row>
    <row r="102" spans="3:6" ht="15" customHeight="1" x14ac:dyDescent="0.45">
      <c r="C102" s="4" t="str">
        <f>_xll.MC_NodeDecision(_MC_Calc_1,"C_platform_valid_lite")</f>
        <v/>
      </c>
      <c r="D102" s="2" t="s">
        <v>15</v>
      </c>
    </row>
    <row r="103" spans="3:6" ht="15" customHeight="1" x14ac:dyDescent="0.45">
      <c r="C103" s="7">
        <f>-PlatformOnlySeekPartnerCost</f>
        <v>-120000000</v>
      </c>
      <c r="D103" s="6">
        <f>_xll.MC_NodeValue(_MC_Calc_1,"C_platform_valid_lite")</f>
        <v>123500000.00000003</v>
      </c>
    </row>
    <row r="104" spans="3:6" ht="15" customHeight="1" x14ac:dyDescent="0.45">
      <c r="D104" s="5">
        <v>0.3</v>
      </c>
      <c r="E104" s="1">
        <f>_xll.MC_NodeProbability(_MC_Calc_1,"T_lite_partial")</f>
        <v>0.3</v>
      </c>
    </row>
    <row r="105" spans="3:6" ht="15" customHeight="1" x14ac:dyDescent="0.45">
      <c r="D105" s="7">
        <v>60000000</v>
      </c>
      <c r="E105" s="6">
        <f>_xll.MC_NodeValue(_MC_Calc_1,"T_lite_partial")</f>
        <v>-60000000</v>
      </c>
    </row>
    <row r="106" spans="3:6" ht="15" customHeight="1" x14ac:dyDescent="0.45">
      <c r="D106" s="5">
        <v>0.2</v>
      </c>
      <c r="E106" s="1">
        <f>_xll.MC_NodeProbability(_MC_Calc_1,"T_lite_fail")</f>
        <v>0.2</v>
      </c>
    </row>
    <row r="107" spans="3:6" ht="15" customHeight="1" x14ac:dyDescent="0.45">
      <c r="D107" s="7">
        <v>10000000</v>
      </c>
      <c r="E107" s="6">
        <f>_xll.MC_NodeValue(_MC_Calc_1,"T_lite_fail")</f>
        <v>-110000000</v>
      </c>
    </row>
    <row r="108" spans="3:6" ht="15" customHeight="1" x14ac:dyDescent="0.45">
      <c r="E108" s="5">
        <v>0.35</v>
      </c>
      <c r="F108" s="1">
        <f>_xll.MC_NodeProbability(_MC_Calc_1,"T_single_diff")</f>
        <v>0.105</v>
      </c>
    </row>
    <row r="109" spans="3:6" ht="15" customHeight="1" x14ac:dyDescent="0.45">
      <c r="E109" s="7">
        <v>800000000</v>
      </c>
      <c r="F109" s="6">
        <f>_xll.MC_NodeValue(_MC_Calc_1,"T_single_diff")</f>
        <v>740000000</v>
      </c>
    </row>
    <row r="110" spans="3:6" ht="15" customHeight="1" x14ac:dyDescent="0.45">
      <c r="D110" s="5">
        <v>0.3</v>
      </c>
      <c r="E110" s="2" t="s">
        <v>16</v>
      </c>
    </row>
    <row r="111" spans="3:6" ht="15" customHeight="1" x14ac:dyDescent="0.45">
      <c r="D111" s="7">
        <v>0</v>
      </c>
      <c r="E111" s="6">
        <f>_xll.MC_NodeValue(_MC_Calc_1,"C_single_competitive")</f>
        <v>360000000</v>
      </c>
    </row>
    <row r="112" spans="3:6" ht="15" customHeight="1" x14ac:dyDescent="0.45">
      <c r="E112" s="5">
        <v>0.4</v>
      </c>
      <c r="F112" s="1">
        <f>_xll.MC_NodeProbability(_MC_Calc_1,"T_single_metoo")</f>
        <v>0.12</v>
      </c>
    </row>
    <row r="113" spans="3:6" ht="15" customHeight="1" x14ac:dyDescent="0.45">
      <c r="E113" s="7">
        <v>300000000</v>
      </c>
      <c r="F113" s="6">
        <f>_xll.MC_NodeValue(_MC_Calc_1,"T_single_metoo")</f>
        <v>240000000</v>
      </c>
    </row>
    <row r="114" spans="3:6" ht="15" customHeight="1" x14ac:dyDescent="0.45">
      <c r="E114" s="5">
        <v>0.25</v>
      </c>
      <c r="F114" s="1">
        <f>_xll.MC_NodeProbability(_MC_Calc_1,"T_single_outcomp")</f>
        <v>7.4999999999999997E-2</v>
      </c>
    </row>
    <row r="115" spans="3:6" ht="15" customHeight="1" x14ac:dyDescent="0.45">
      <c r="E115" s="7">
        <v>80000000</v>
      </c>
      <c r="F115" s="6">
        <f>_xll.MC_NodeValue(_MC_Calc_1,"T_single_outcomp")</f>
        <v>20000000</v>
      </c>
    </row>
    <row r="116" spans="3:6" ht="15" customHeight="1" x14ac:dyDescent="0.45">
      <c r="C116" s="4" t="str">
        <f>_xll.MC_NodeDecision(_MC_Calc_1,"C_single_clinical")</f>
        <v/>
      </c>
      <c r="D116" s="2" t="s">
        <v>17</v>
      </c>
    </row>
    <row r="117" spans="3:6" ht="15" customHeight="1" x14ac:dyDescent="0.45">
      <c r="C117" s="7">
        <f>-SingleCandidateLicensedPlatformCost</f>
        <v>-60000000</v>
      </c>
      <c r="D117" s="6">
        <f>_xll.MC_NodeValue(_MC_Calc_1,"C_single_clinical")</f>
        <v>118500000.00000003</v>
      </c>
    </row>
    <row r="118" spans="3:6" ht="15" customHeight="1" x14ac:dyDescent="0.45">
      <c r="D118" s="5">
        <v>0.35</v>
      </c>
      <c r="E118" s="1">
        <f>_xll.MC_NodeProbability(_MC_Calc_1,"T_single_mod_eff")</f>
        <v>0.35</v>
      </c>
    </row>
    <row r="119" spans="3:6" ht="15" customHeight="1" x14ac:dyDescent="0.45">
      <c r="D119" s="7">
        <v>150000000</v>
      </c>
      <c r="E119" s="6">
        <f>_xll.MC_NodeValue(_MC_Calc_1,"T_single_mod_eff")</f>
        <v>90000000</v>
      </c>
    </row>
    <row r="120" spans="3:6" ht="15" customHeight="1" x14ac:dyDescent="0.45">
      <c r="D120" s="5">
        <v>0.35</v>
      </c>
      <c r="E120" s="1">
        <f>_xll.MC_NodeProbability(_MC_Calc_1,"T_single_trial_fail")</f>
        <v>0.35</v>
      </c>
    </row>
    <row r="121" spans="3:6" ht="15" customHeight="1" x14ac:dyDescent="0.45">
      <c r="D121" s="7">
        <v>0</v>
      </c>
      <c r="E121" s="6">
        <f>_xll.MC_NodeValue(_MC_Calc_1,"T_single_trial_fail")</f>
        <v>-60000000</v>
      </c>
    </row>
    <row r="122" spans="3:6" ht="15" customHeight="1" x14ac:dyDescent="0.45">
      <c r="C122" s="4" t="str">
        <f>_xll.MC_NodeDecision(_MC_Calc_1,"T_no_invest")</f>
        <v/>
      </c>
      <c r="D122" s="1">
        <f>_xll.MC_NodeProbability(_MC_Calc_1,"T_no_invest")</f>
        <v>1</v>
      </c>
    </row>
    <row r="123" spans="3:6" ht="15" customHeight="1" x14ac:dyDescent="0.45">
      <c r="C123" s="7">
        <v>0</v>
      </c>
      <c r="D123" s="6">
        <f>_xll.MC_NodeValue(_MC_Calc_1,"T_no_invest")</f>
        <v>0</v>
      </c>
    </row>
    <row r="124" spans="3:6" ht="15" customHeight="1" x14ac:dyDescent="0.45"/>
    <row r="125" spans="3:6" ht="15" customHeight="1" x14ac:dyDescent="0.45"/>
    <row r="126" spans="3:6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215</vt:i4>
      </vt:variant>
    </vt:vector>
  </HeadingPairs>
  <TitlesOfParts>
    <vt:vector size="217" baseType="lpstr">
      <vt:lpstr>Problem</vt:lpstr>
      <vt:lpstr>MC_Tree_1</vt:lpstr>
      <vt:lpstr>_MC_Calc_1</vt:lpstr>
      <vt:lpstr>FocusOnLeadCandidateOnlyCost</vt:lpstr>
      <vt:lpstr>FullPlatformLeadCandidateCost</vt:lpstr>
      <vt:lpstr>InvestMoreToFixIssuesCost</vt:lpstr>
      <vt:lpstr>MC_Tree_1!MC_BD_D_partial_platform_C_fix_platform</vt:lpstr>
      <vt:lpstr>MC_Tree_1!MC_BD_D_partial_platform_C_pivot_single</vt:lpstr>
      <vt:lpstr>MC_Tree_1!MC_BD_D_partial_platform_T_sell_partial</vt:lpstr>
      <vt:lpstr>MC_Tree_1!MC_BD_D_platform_strategy_C_lead_clinical</vt:lpstr>
      <vt:lpstr>MC_Tree_1!MC_BD_D_platform_strategy_C_license_platform</vt:lpstr>
      <vt:lpstr>MC_Tree_1!MC_BD_D_platform_strategy_C_multi_clinical</vt:lpstr>
      <vt:lpstr>MC_Tree_1!MC_BD_D_root_C_platform_valid</vt:lpstr>
      <vt:lpstr>MC_Tree_1!MC_BD_D_root_C_platform_valid_lite</vt:lpstr>
      <vt:lpstr>MC_Tree_1!MC_BD_D_root_C_single_clinical</vt:lpstr>
      <vt:lpstr>MC_Tree_1!MC_BD_D_root_T_no_invest</vt:lpstr>
      <vt:lpstr>MC_Tree_1!MC_BP_C_competitive_single_T_single_competitive</vt:lpstr>
      <vt:lpstr>MC_Tree_1!MC_BP_C_competitive_single_T_single_crowded</vt:lpstr>
      <vt:lpstr>MC_Tree_1!MC_BP_C_competitive_single_T_single_first</vt:lpstr>
      <vt:lpstr>MC_Tree_1!MC_BP_C_fix_platform_T_fix_fail</vt:lpstr>
      <vt:lpstr>MC_Tree_1!MC_BP_C_fix_platform_T_fix_partial</vt:lpstr>
      <vt:lpstr>MC_Tree_1!MC_BP_C_fix_platform_T_fix_resolved</vt:lpstr>
      <vt:lpstr>MC_Tree_1!MC_BP_C_lead_clinical_C_lead_pandemic</vt:lpstr>
      <vt:lpstr>MC_Tree_1!MC_BP_C_lead_clinical_T_lead_fail</vt:lpstr>
      <vt:lpstr>MC_Tree_1!MC_BP_C_lead_clinical_T_lead_moderate</vt:lpstr>
      <vt:lpstr>MC_Tree_1!MC_BP_C_lead_pandemic_T_lead_commercial</vt:lpstr>
      <vt:lpstr>MC_Tree_1!MC_BP_C_lead_pandemic_T_lead_stockpile</vt:lpstr>
      <vt:lpstr>MC_Tree_1!MC_BP_C_license_platform_T_license_few</vt:lpstr>
      <vt:lpstr>MC_Tree_1!MC_BP_C_license_platform_T_license_limited</vt:lpstr>
      <vt:lpstr>MC_Tree_1!MC_BP_C_license_platform_T_license_major</vt:lpstr>
      <vt:lpstr>MC_Tree_1!MC_BP_C_multi_clinical_C_competitive_single</vt:lpstr>
      <vt:lpstr>MC_Tree_1!MC_BP_C_multi_clinical_C_pandemic_multi</vt:lpstr>
      <vt:lpstr>MC_Tree_1!MC_BP_C_multi_clinical_T_multi_all_fail</vt:lpstr>
      <vt:lpstr>MC_Tree_1!MC_BP_C_pandemic_multi_T_multi_govt</vt:lpstr>
      <vt:lpstr>MC_Tree_1!MC_BP_C_pandemic_multi_T_multi_limited</vt:lpstr>
      <vt:lpstr>MC_Tree_1!MC_BP_C_pandemic_multi_T_multi_mod_contracts</vt:lpstr>
      <vt:lpstr>MC_Tree_1!MC_BP_C_partner_search_C_pharma_partner_result</vt:lpstr>
      <vt:lpstr>MC_Tree_1!MC_BP_C_partner_search_T_midsize_partner</vt:lpstr>
      <vt:lpstr>MC_Tree_1!MC_BP_C_partner_search_T_no_partner</vt:lpstr>
      <vt:lpstr>MC_Tree_1!MC_BP_C_pharma_partner_result_T_partner_depri</vt:lpstr>
      <vt:lpstr>MC_Tree_1!MC_BP_C_pharma_partner_result_T_partner_multi</vt:lpstr>
      <vt:lpstr>MC_Tree_1!MC_BP_C_pharma_partner_result_T_partner_single</vt:lpstr>
      <vt:lpstr>MC_Tree_1!MC_BP_C_pivot_single_T_pivot_fail</vt:lpstr>
      <vt:lpstr>MC_Tree_1!MC_BP_C_pivot_single_T_pivot_marginal</vt:lpstr>
      <vt:lpstr>MC_Tree_1!MC_BP_C_pivot_single_T_pivot_success</vt:lpstr>
      <vt:lpstr>MC_Tree_1!MC_BP_C_platform_valid_D_partial_platform</vt:lpstr>
      <vt:lpstr>MC_Tree_1!MC_BP_C_platform_valid_D_platform_strategy</vt:lpstr>
      <vt:lpstr>MC_Tree_1!MC_BP_C_platform_valid_lite_C_partner_search</vt:lpstr>
      <vt:lpstr>MC_Tree_1!MC_BP_C_platform_valid_lite_T_lite_fail</vt:lpstr>
      <vt:lpstr>MC_Tree_1!MC_BP_C_platform_valid_lite_T_lite_partial</vt:lpstr>
      <vt:lpstr>MC_Tree_1!MC_BP_C_platform_valid_T_platform_fail</vt:lpstr>
      <vt:lpstr>MC_Tree_1!MC_BP_C_single_clinical_C_single_competitive</vt:lpstr>
      <vt:lpstr>MC_Tree_1!MC_BP_C_single_clinical_T_single_mod_eff</vt:lpstr>
      <vt:lpstr>MC_Tree_1!MC_BP_C_single_clinical_T_single_trial_fail</vt:lpstr>
      <vt:lpstr>MC_Tree_1!MC_BP_C_single_competitive_T_single_diff</vt:lpstr>
      <vt:lpstr>MC_Tree_1!MC_BP_C_single_competitive_T_single_metoo</vt:lpstr>
      <vt:lpstr>MC_Tree_1!MC_BP_C_single_competitive_T_single_outcomp</vt:lpstr>
      <vt:lpstr>MC_Tree_1!MC_BV_C_competitive_single_T_single_competitive</vt:lpstr>
      <vt:lpstr>MC_Tree_1!MC_BV_C_competitive_single_T_single_crowded</vt:lpstr>
      <vt:lpstr>MC_Tree_1!MC_BV_C_competitive_single_T_single_first</vt:lpstr>
      <vt:lpstr>MC_Tree_1!MC_BV_C_fix_platform_T_fix_fail</vt:lpstr>
      <vt:lpstr>MC_Tree_1!MC_BV_C_fix_platform_T_fix_partial</vt:lpstr>
      <vt:lpstr>MC_Tree_1!MC_BV_C_fix_platform_T_fix_resolved</vt:lpstr>
      <vt:lpstr>MC_Tree_1!MC_BV_C_lead_clinical_C_lead_pandemic</vt:lpstr>
      <vt:lpstr>MC_Tree_1!MC_BV_C_lead_clinical_T_lead_fail</vt:lpstr>
      <vt:lpstr>MC_Tree_1!MC_BV_C_lead_clinical_T_lead_moderate</vt:lpstr>
      <vt:lpstr>MC_Tree_1!MC_BV_C_lead_pandemic_T_lead_commercial</vt:lpstr>
      <vt:lpstr>MC_Tree_1!MC_BV_C_lead_pandemic_T_lead_stockpile</vt:lpstr>
      <vt:lpstr>MC_Tree_1!MC_BV_C_license_platform_T_license_few</vt:lpstr>
      <vt:lpstr>MC_Tree_1!MC_BV_C_license_platform_T_license_limited</vt:lpstr>
      <vt:lpstr>MC_Tree_1!MC_BV_C_license_platform_T_license_major</vt:lpstr>
      <vt:lpstr>MC_Tree_1!MC_BV_C_multi_clinical_C_competitive_single</vt:lpstr>
      <vt:lpstr>MC_Tree_1!MC_BV_C_multi_clinical_C_pandemic_multi</vt:lpstr>
      <vt:lpstr>MC_Tree_1!MC_BV_C_multi_clinical_T_multi_all_fail</vt:lpstr>
      <vt:lpstr>MC_Tree_1!MC_BV_C_pandemic_multi_T_multi_govt</vt:lpstr>
      <vt:lpstr>MC_Tree_1!MC_BV_C_pandemic_multi_T_multi_limited</vt:lpstr>
      <vt:lpstr>MC_Tree_1!MC_BV_C_pandemic_multi_T_multi_mod_contracts</vt:lpstr>
      <vt:lpstr>MC_Tree_1!MC_BV_C_partner_search_C_pharma_partner_result</vt:lpstr>
      <vt:lpstr>MC_Tree_1!MC_BV_C_partner_search_T_midsize_partner</vt:lpstr>
      <vt:lpstr>MC_Tree_1!MC_BV_C_partner_search_T_no_partner</vt:lpstr>
      <vt:lpstr>MC_Tree_1!MC_BV_C_pharma_partner_result_T_partner_depri</vt:lpstr>
      <vt:lpstr>MC_Tree_1!MC_BV_C_pharma_partner_result_T_partner_multi</vt:lpstr>
      <vt:lpstr>MC_Tree_1!MC_BV_C_pharma_partner_result_T_partner_single</vt:lpstr>
      <vt:lpstr>MC_Tree_1!MC_BV_C_pivot_single_T_pivot_fail</vt:lpstr>
      <vt:lpstr>MC_Tree_1!MC_BV_C_pivot_single_T_pivot_marginal</vt:lpstr>
      <vt:lpstr>MC_Tree_1!MC_BV_C_pivot_single_T_pivot_success</vt:lpstr>
      <vt:lpstr>MC_Tree_1!MC_BV_C_platform_valid_D_partial_platform</vt:lpstr>
      <vt:lpstr>MC_Tree_1!MC_BV_C_platform_valid_D_platform_strategy</vt:lpstr>
      <vt:lpstr>MC_Tree_1!MC_BV_C_platform_valid_lite_C_partner_search</vt:lpstr>
      <vt:lpstr>MC_Tree_1!MC_BV_C_platform_valid_lite_T_lite_fail</vt:lpstr>
      <vt:lpstr>MC_Tree_1!MC_BV_C_platform_valid_lite_T_lite_partial</vt:lpstr>
      <vt:lpstr>MC_Tree_1!MC_BV_C_platform_valid_T_platform_fail</vt:lpstr>
      <vt:lpstr>MC_Tree_1!MC_BV_C_single_clinical_C_single_competitive</vt:lpstr>
      <vt:lpstr>MC_Tree_1!MC_BV_C_single_clinical_T_single_mod_eff</vt:lpstr>
      <vt:lpstr>MC_Tree_1!MC_BV_C_single_clinical_T_single_trial_fail</vt:lpstr>
      <vt:lpstr>MC_Tree_1!MC_BV_C_single_competitive_T_single_diff</vt:lpstr>
      <vt:lpstr>MC_Tree_1!MC_BV_C_single_competitive_T_single_metoo</vt:lpstr>
      <vt:lpstr>MC_Tree_1!MC_BV_C_single_competitive_T_single_outcomp</vt:lpstr>
      <vt:lpstr>MC_Tree_1!MC_BV_D_partial_platform_C_fix_platform</vt:lpstr>
      <vt:lpstr>MC_Tree_1!MC_BV_D_partial_platform_C_pivot_single</vt:lpstr>
      <vt:lpstr>MC_Tree_1!MC_BV_D_partial_platform_T_sell_partial</vt:lpstr>
      <vt:lpstr>MC_Tree_1!MC_BV_D_platform_strategy_C_lead_clinical</vt:lpstr>
      <vt:lpstr>MC_Tree_1!MC_BV_D_platform_strategy_C_license_platform</vt:lpstr>
      <vt:lpstr>MC_Tree_1!MC_BV_D_platform_strategy_C_multi_clinical</vt:lpstr>
      <vt:lpstr>MC_Tree_1!MC_BV_D_root_C_platform_valid</vt:lpstr>
      <vt:lpstr>MC_Tree_1!MC_BV_D_root_C_platform_valid_lite</vt:lpstr>
      <vt:lpstr>MC_Tree_1!MC_BV_D_root_C_single_clinical</vt:lpstr>
      <vt:lpstr>MC_Tree_1!MC_BV_D_root_T_no_invest</vt:lpstr>
      <vt:lpstr>MC_Tree_1!MC_N_C_competitive_single</vt:lpstr>
      <vt:lpstr>MC_Tree_1!MC_N_C_fix_platform</vt:lpstr>
      <vt:lpstr>MC_Tree_1!MC_N_C_lead_clinical</vt:lpstr>
      <vt:lpstr>MC_Tree_1!MC_N_C_lead_pandemic</vt:lpstr>
      <vt:lpstr>MC_Tree_1!MC_N_C_license_platform</vt:lpstr>
      <vt:lpstr>MC_Tree_1!MC_N_C_multi_clinical</vt:lpstr>
      <vt:lpstr>MC_Tree_1!MC_N_C_pandemic_multi</vt:lpstr>
      <vt:lpstr>MC_Tree_1!MC_N_C_partner_search</vt:lpstr>
      <vt:lpstr>MC_Tree_1!MC_N_C_pharma_partner_result</vt:lpstr>
      <vt:lpstr>MC_Tree_1!MC_N_C_pivot_single</vt:lpstr>
      <vt:lpstr>MC_Tree_1!MC_N_C_platform_valid</vt:lpstr>
      <vt:lpstr>MC_Tree_1!MC_N_C_platform_valid_lite</vt:lpstr>
      <vt:lpstr>MC_Tree_1!MC_N_C_single_clinical</vt:lpstr>
      <vt:lpstr>MC_Tree_1!MC_N_C_single_competitive</vt:lpstr>
      <vt:lpstr>MC_Tree_1!MC_N_D_partial_platform</vt:lpstr>
      <vt:lpstr>MC_Tree_1!MC_N_D_platform_strategy</vt:lpstr>
      <vt:lpstr>MC_Tree_1!MC_N_D_root</vt:lpstr>
      <vt:lpstr>MC_Tree_1!MC_NP_T_fix_fail</vt:lpstr>
      <vt:lpstr>MC_Tree_1!MC_NP_T_fix_partial</vt:lpstr>
      <vt:lpstr>MC_Tree_1!MC_NP_T_fix_resolved</vt:lpstr>
      <vt:lpstr>MC_Tree_1!MC_NP_T_lead_commercial</vt:lpstr>
      <vt:lpstr>MC_Tree_1!MC_NP_T_lead_fail</vt:lpstr>
      <vt:lpstr>MC_Tree_1!MC_NP_T_lead_moderate</vt:lpstr>
      <vt:lpstr>MC_Tree_1!MC_NP_T_lead_stockpile</vt:lpstr>
      <vt:lpstr>MC_Tree_1!MC_NP_T_license_few</vt:lpstr>
      <vt:lpstr>MC_Tree_1!MC_NP_T_license_limited</vt:lpstr>
      <vt:lpstr>MC_Tree_1!MC_NP_T_license_major</vt:lpstr>
      <vt:lpstr>MC_Tree_1!MC_NP_T_lite_fail</vt:lpstr>
      <vt:lpstr>MC_Tree_1!MC_NP_T_lite_partial</vt:lpstr>
      <vt:lpstr>MC_Tree_1!MC_NP_T_midsize_partner</vt:lpstr>
      <vt:lpstr>MC_Tree_1!MC_NP_T_multi_all_fail</vt:lpstr>
      <vt:lpstr>MC_Tree_1!MC_NP_T_multi_govt</vt:lpstr>
      <vt:lpstr>MC_Tree_1!MC_NP_T_multi_limited</vt:lpstr>
      <vt:lpstr>MC_Tree_1!MC_NP_T_multi_mod_contracts</vt:lpstr>
      <vt:lpstr>MC_Tree_1!MC_NP_T_no_invest</vt:lpstr>
      <vt:lpstr>MC_Tree_1!MC_NP_T_no_partner</vt:lpstr>
      <vt:lpstr>MC_Tree_1!MC_NP_T_partner_depri</vt:lpstr>
      <vt:lpstr>MC_Tree_1!MC_NP_T_partner_multi</vt:lpstr>
      <vt:lpstr>MC_Tree_1!MC_NP_T_partner_single</vt:lpstr>
      <vt:lpstr>MC_Tree_1!MC_NP_T_pivot_fail</vt:lpstr>
      <vt:lpstr>MC_Tree_1!MC_NP_T_pivot_marginal</vt:lpstr>
      <vt:lpstr>MC_Tree_1!MC_NP_T_pivot_success</vt:lpstr>
      <vt:lpstr>MC_Tree_1!MC_NP_T_platform_fail</vt:lpstr>
      <vt:lpstr>MC_Tree_1!MC_NP_T_sell_partial</vt:lpstr>
      <vt:lpstr>MC_Tree_1!MC_NP_T_single_competitive</vt:lpstr>
      <vt:lpstr>MC_Tree_1!MC_NP_T_single_crowded</vt:lpstr>
      <vt:lpstr>MC_Tree_1!MC_NP_T_single_diff</vt:lpstr>
      <vt:lpstr>MC_Tree_1!MC_NP_T_single_first</vt:lpstr>
      <vt:lpstr>MC_Tree_1!MC_NP_T_single_metoo</vt:lpstr>
      <vt:lpstr>MC_Tree_1!MC_NP_T_single_mod_eff</vt:lpstr>
      <vt:lpstr>MC_Tree_1!MC_NP_T_single_outcomp</vt:lpstr>
      <vt:lpstr>MC_Tree_1!MC_NP_T_single_trial_fail</vt:lpstr>
      <vt:lpstr>MC_Tree_1!MC_V_C_competitive_single</vt:lpstr>
      <vt:lpstr>MC_Tree_1!MC_V_C_fix_platform</vt:lpstr>
      <vt:lpstr>MC_Tree_1!MC_V_C_lead_clinical</vt:lpstr>
      <vt:lpstr>MC_Tree_1!MC_V_C_lead_pandemic</vt:lpstr>
      <vt:lpstr>MC_Tree_1!MC_V_C_license_platform</vt:lpstr>
      <vt:lpstr>MC_Tree_1!MC_V_C_multi_clinical</vt:lpstr>
      <vt:lpstr>MC_Tree_1!MC_V_C_pandemic_multi</vt:lpstr>
      <vt:lpstr>MC_Tree_1!MC_V_C_partner_search</vt:lpstr>
      <vt:lpstr>MC_Tree_1!MC_V_C_pharma_partner_result</vt:lpstr>
      <vt:lpstr>MC_Tree_1!MC_V_C_pivot_single</vt:lpstr>
      <vt:lpstr>MC_Tree_1!MC_V_C_platform_valid</vt:lpstr>
      <vt:lpstr>MC_Tree_1!MC_V_C_platform_valid_lite</vt:lpstr>
      <vt:lpstr>MC_Tree_1!MC_V_C_single_clinical</vt:lpstr>
      <vt:lpstr>MC_Tree_1!MC_V_C_single_competitive</vt:lpstr>
      <vt:lpstr>MC_Tree_1!MC_V_D_partial_platform</vt:lpstr>
      <vt:lpstr>MC_Tree_1!MC_V_D_platform_strategy</vt:lpstr>
      <vt:lpstr>MC_Tree_1!MC_V_D_root</vt:lpstr>
      <vt:lpstr>MC_Tree_1!MC_V_T_fix_fail</vt:lpstr>
      <vt:lpstr>MC_Tree_1!MC_V_T_fix_partial</vt:lpstr>
      <vt:lpstr>MC_Tree_1!MC_V_T_fix_resolved</vt:lpstr>
      <vt:lpstr>MC_Tree_1!MC_V_T_lead_commercial</vt:lpstr>
      <vt:lpstr>MC_Tree_1!MC_V_T_lead_fail</vt:lpstr>
      <vt:lpstr>MC_Tree_1!MC_V_T_lead_moderate</vt:lpstr>
      <vt:lpstr>MC_Tree_1!MC_V_T_lead_stockpile</vt:lpstr>
      <vt:lpstr>MC_Tree_1!MC_V_T_license_few</vt:lpstr>
      <vt:lpstr>MC_Tree_1!MC_V_T_license_limited</vt:lpstr>
      <vt:lpstr>MC_Tree_1!MC_V_T_license_major</vt:lpstr>
      <vt:lpstr>MC_Tree_1!MC_V_T_lite_fail</vt:lpstr>
      <vt:lpstr>MC_Tree_1!MC_V_T_lite_partial</vt:lpstr>
      <vt:lpstr>MC_Tree_1!MC_V_T_midsize_partner</vt:lpstr>
      <vt:lpstr>MC_Tree_1!MC_V_T_multi_all_fail</vt:lpstr>
      <vt:lpstr>MC_Tree_1!MC_V_T_multi_govt</vt:lpstr>
      <vt:lpstr>MC_Tree_1!MC_V_T_multi_limited</vt:lpstr>
      <vt:lpstr>MC_Tree_1!MC_V_T_multi_mod_contracts</vt:lpstr>
      <vt:lpstr>MC_Tree_1!MC_V_T_no_invest</vt:lpstr>
      <vt:lpstr>MC_Tree_1!MC_V_T_no_partner</vt:lpstr>
      <vt:lpstr>MC_Tree_1!MC_V_T_partner_depri</vt:lpstr>
      <vt:lpstr>MC_Tree_1!MC_V_T_partner_multi</vt:lpstr>
      <vt:lpstr>MC_Tree_1!MC_V_T_partner_single</vt:lpstr>
      <vt:lpstr>MC_Tree_1!MC_V_T_pivot_fail</vt:lpstr>
      <vt:lpstr>MC_Tree_1!MC_V_T_pivot_marginal</vt:lpstr>
      <vt:lpstr>MC_Tree_1!MC_V_T_pivot_success</vt:lpstr>
      <vt:lpstr>MC_Tree_1!MC_V_T_platform_fail</vt:lpstr>
      <vt:lpstr>MC_Tree_1!MC_V_T_sell_partial</vt:lpstr>
      <vt:lpstr>MC_Tree_1!MC_V_T_single_competitive</vt:lpstr>
      <vt:lpstr>MC_Tree_1!MC_V_T_single_crowded</vt:lpstr>
      <vt:lpstr>MC_Tree_1!MC_V_T_single_diff</vt:lpstr>
      <vt:lpstr>MC_Tree_1!MC_V_T_single_first</vt:lpstr>
      <vt:lpstr>MC_Tree_1!MC_V_T_single_metoo</vt:lpstr>
      <vt:lpstr>MC_Tree_1!MC_V_T_single_mod_eff</vt:lpstr>
      <vt:lpstr>MC_Tree_1!MC_V_T_single_outcomp</vt:lpstr>
      <vt:lpstr>MC_Tree_1!MC_V_T_single_trial_fail</vt:lpstr>
      <vt:lpstr>PivotToSingleCandidateCost</vt:lpstr>
      <vt:lpstr>PlatformOnlySeekPartnerCost</vt:lpstr>
      <vt:lpstr>PursueMultipleCandidatesCost</vt:lpstr>
      <vt:lpstr>SellTechnologyAssetsValue</vt:lpstr>
      <vt:lpstr>SingleCandidateLicensedPlatformCost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2026-03-27T14:37:06Z</dcterms:created>
  <dcterms:modified xsi:type="dcterms:W3CDTF">2026-03-27T14:37:24Z</dcterms:modified>
</cp:coreProperties>
</file>