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10018DC9-769E-43CA-9F7E-81D0C8B10FA0}" xr6:coauthVersionLast="47" xr6:coauthVersionMax="47" xr10:uidLastSave="{00000000-0000-0000-0000-000000000000}"/>
  <bookViews>
    <workbookView xWindow="-98" yWindow="-98" windowWidth="21795" windowHeight="12975" firstSheet="2" activeTab="2" xr2:uid="{E7F50316-C938-4CC2-A811-BD28401303C5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_MC_Calc!$A$1:$CL$1</definedName>
    <definedName name="ActivateBackupSupplierCost">MC_Tree_1!$C$9</definedName>
    <definedName name="EmergencyNearshoringCost">MC_Tree_1!$C$10</definedName>
    <definedName name="FindAlternativeOffshoreCost">MC_Tree_1!$C$11</definedName>
    <definedName name="HaltProductionCost">MC_Tree_1!$C$12</definedName>
    <definedName name="MC_BD_D_geo_crisis_C_alt_offshore" localSheetId="3">MC_Tree_1!$E$58</definedName>
    <definedName name="MC_BD_D_geo_crisis_C_emergency_near" localSheetId="3">MC_Tree_1!$E$50</definedName>
    <definedName name="MC_BD_D_geo_crisis_T_halt" localSheetId="3">MC_Tree_1!$E$62</definedName>
    <definedName name="MC_BD_D_near_major_C_backup" localSheetId="3">MC_Tree_1!$E$28</definedName>
    <definedName name="MC_BD_D_near_major_C_wait_near" localSheetId="3">MC_Tree_1!$E$36</definedName>
    <definedName name="MC_BD_D_root_C_near_disruption" localSheetId="3">MC_Tree_1!$C$22</definedName>
    <definedName name="MC_BD_D_root_C_off_disruption" localSheetId="3">MC_Tree_1!$C$44</definedName>
    <definedName name="MC_BD_D_root_C_status_disruption" localSheetId="3">MC_Tree_1!$C$88</definedName>
    <definedName name="MC_BD_D_root_C_vert_ramp" localSheetId="3">MC_Tree_1!$C$74</definedName>
    <definedName name="MC_BP_C_alt_offshore_T_alt_good" localSheetId="3">MC_Tree_1!$F$56</definedName>
    <definedName name="MC_BP_C_alt_offshore_T_alt_poor" localSheetId="3">MC_Tree_1!$F$60</definedName>
    <definedName name="MC_BP_C_backup_T_backup_fast" localSheetId="3">MC_Tree_1!$F$26</definedName>
    <definedName name="MC_BP_C_backup_T_backup_slow" localSheetId="3">MC_Tree_1!$F$30</definedName>
    <definedName name="MC_BP_C_emergency_near_T_emerg_ok" localSheetId="3">MC_Tree_1!$F$48</definedName>
    <definedName name="MC_BP_C_emergency_near_T_emerg_partial" localSheetId="3">MC_Tree_1!$F$52</definedName>
    <definedName name="MC_BP_C_near_disruption_D_near_major" localSheetId="3">MC_Tree_1!$D$32</definedName>
    <definedName name="MC_BP_C_near_disruption_T_near_minor" localSheetId="3">MC_Tree_1!$D$24</definedName>
    <definedName name="MC_BP_C_near_disruption_T_near_smooth" localSheetId="3">MC_Tree_1!$D$20</definedName>
    <definedName name="MC_BP_C_off_disruption_D_geo_crisis" localSheetId="3">MC_Tree_1!$D$54</definedName>
    <definedName name="MC_BP_C_off_disruption_T_off_quality" localSheetId="3">MC_Tree_1!$D$64</definedName>
    <definedName name="MC_BP_C_off_disruption_T_off_shipping" localSheetId="3">MC_Tree_1!$D$46</definedName>
    <definedName name="MC_BP_C_off_disruption_T_off_smooth" localSheetId="3">MC_Tree_1!$D$42</definedName>
    <definedName name="MC_BP_C_status_disruption_T_sq_catastrophic" localSheetId="3">MC_Tree_1!$D$94</definedName>
    <definedName name="MC_BP_C_status_disruption_T_sq_major" localSheetId="3">MC_Tree_1!$D$92</definedName>
    <definedName name="MC_BP_C_status_disruption_T_sq_minor" localSheetId="3">MC_Tree_1!$D$90</definedName>
    <definedName name="MC_BP_C_status_disruption_T_sq_smooth" localSheetId="3">MC_Tree_1!$D$86</definedName>
    <definedName name="MC_BP_C_vert_demand_slow_T_vert_slow_normal" localSheetId="3">MC_Tree_1!$E$80</definedName>
    <definedName name="MC_BP_C_vert_demand_slow_T_vert_slow_strong" localSheetId="3">MC_Tree_1!$E$76</definedName>
    <definedName name="MC_BP_C_vert_demand_slow_T_vert_slow_weak" localSheetId="3">MC_Tree_1!$E$82</definedName>
    <definedName name="MC_BP_C_vert_demand_T_vert_normal" localSheetId="3">MC_Tree_1!$E$70</definedName>
    <definedName name="MC_BP_C_vert_demand_T_vert_strong" localSheetId="3">MC_Tree_1!$E$66</definedName>
    <definedName name="MC_BP_C_vert_demand_T_vert_weak" localSheetId="3">MC_Tree_1!$E$72</definedName>
    <definedName name="MC_BP_C_vert_ramp_C_vert_demand" localSheetId="3">MC_Tree_1!$D$68</definedName>
    <definedName name="MC_BP_C_vert_ramp_C_vert_demand_slow" localSheetId="3">MC_Tree_1!$D$78</definedName>
    <definedName name="MC_BP_C_vert_ramp_T_vert_problems" localSheetId="3">MC_Tree_1!$D$84</definedName>
    <definedName name="MC_BP_C_wait_near_T_wait_extended" localSheetId="3">MC_Tree_1!$F$38</definedName>
    <definedName name="MC_BP_C_wait_near_T_wait_quick" localSheetId="3">MC_Tree_1!$F$34</definedName>
    <definedName name="MC_BV_C_alt_offshore_T_alt_good" localSheetId="3">MC_Tree_1!$F$57</definedName>
    <definedName name="MC_BV_C_alt_offshore_T_alt_poor" localSheetId="3">MC_Tree_1!$F$61</definedName>
    <definedName name="MC_BV_C_backup_T_backup_fast" localSheetId="3">MC_Tree_1!$F$27</definedName>
    <definedName name="MC_BV_C_backup_T_backup_slow" localSheetId="3">MC_Tree_1!$F$31</definedName>
    <definedName name="MC_BV_C_emergency_near_T_emerg_ok" localSheetId="3">MC_Tree_1!$F$49</definedName>
    <definedName name="MC_BV_C_emergency_near_T_emerg_partial" localSheetId="3">MC_Tree_1!$F$53</definedName>
    <definedName name="MC_BV_C_near_disruption_D_near_major" localSheetId="3">MC_Tree_1!$D$33</definedName>
    <definedName name="MC_BV_C_near_disruption_T_near_minor" localSheetId="3">MC_Tree_1!$D$25</definedName>
    <definedName name="MC_BV_C_near_disruption_T_near_smooth" localSheetId="3">MC_Tree_1!$D$21</definedName>
    <definedName name="MC_BV_C_off_disruption_D_geo_crisis" localSheetId="3">MC_Tree_1!$D$55</definedName>
    <definedName name="MC_BV_C_off_disruption_T_off_quality" localSheetId="3">MC_Tree_1!$D$65</definedName>
    <definedName name="MC_BV_C_off_disruption_T_off_shipping" localSheetId="3">MC_Tree_1!$D$47</definedName>
    <definedName name="MC_BV_C_off_disruption_T_off_smooth" localSheetId="3">MC_Tree_1!$D$43</definedName>
    <definedName name="MC_BV_C_status_disruption_T_sq_catastrophic" localSheetId="3">MC_Tree_1!$D$95</definedName>
    <definedName name="MC_BV_C_status_disruption_T_sq_major" localSheetId="3">MC_Tree_1!$D$93</definedName>
    <definedName name="MC_BV_C_status_disruption_T_sq_minor" localSheetId="3">MC_Tree_1!$D$91</definedName>
    <definedName name="MC_BV_C_status_disruption_T_sq_smooth" localSheetId="3">MC_Tree_1!$D$87</definedName>
    <definedName name="MC_BV_C_vert_demand_slow_T_vert_slow_normal" localSheetId="3">MC_Tree_1!$E$81</definedName>
    <definedName name="MC_BV_C_vert_demand_slow_T_vert_slow_strong" localSheetId="3">MC_Tree_1!$E$77</definedName>
    <definedName name="MC_BV_C_vert_demand_slow_T_vert_slow_weak" localSheetId="3">MC_Tree_1!$E$83</definedName>
    <definedName name="MC_BV_C_vert_demand_T_vert_normal" localSheetId="3">MC_Tree_1!$E$71</definedName>
    <definedName name="MC_BV_C_vert_demand_T_vert_strong" localSheetId="3">MC_Tree_1!$E$67</definedName>
    <definedName name="MC_BV_C_vert_demand_T_vert_weak" localSheetId="3">MC_Tree_1!$E$73</definedName>
    <definedName name="MC_BV_C_vert_ramp_C_vert_demand" localSheetId="3">MC_Tree_1!$D$69</definedName>
    <definedName name="MC_BV_C_vert_ramp_C_vert_demand_slow" localSheetId="3">MC_Tree_1!$D$79</definedName>
    <definedName name="MC_BV_C_vert_ramp_T_vert_problems" localSheetId="3">MC_Tree_1!$D$85</definedName>
    <definedName name="MC_BV_C_wait_near_T_wait_extended" localSheetId="3">MC_Tree_1!$F$39</definedName>
    <definedName name="MC_BV_C_wait_near_T_wait_quick" localSheetId="3">MC_Tree_1!$F$35</definedName>
    <definedName name="MC_BV_D_geo_crisis_C_alt_offshore" localSheetId="3">MC_Tree_1!$E$59</definedName>
    <definedName name="MC_BV_D_geo_crisis_C_emergency_near" localSheetId="3">MC_Tree_1!$E$51</definedName>
    <definedName name="MC_BV_D_geo_crisis_T_halt" localSheetId="3">MC_Tree_1!$E$63</definedName>
    <definedName name="MC_BV_D_near_major_C_backup" localSheetId="3">MC_Tree_1!$E$29</definedName>
    <definedName name="MC_BV_D_near_major_C_wait_near" localSheetId="3">MC_Tree_1!$E$37</definedName>
    <definedName name="MC_BV_D_root_C_near_disruption" localSheetId="3">MC_Tree_1!$C$23</definedName>
    <definedName name="MC_BV_D_root_C_off_disruption" localSheetId="3">MC_Tree_1!$C$45</definedName>
    <definedName name="MC_BV_D_root_C_status_disruption" localSheetId="3">MC_Tree_1!$C$89</definedName>
    <definedName name="MC_BV_D_root_C_vert_ramp" localSheetId="3">MC_Tree_1!$C$75</definedName>
    <definedName name="MC_N_C_alt_offshore" localSheetId="3">MC_Tree_1!$F$58</definedName>
    <definedName name="MC_N_C_backup" localSheetId="3">MC_Tree_1!$F$28</definedName>
    <definedName name="MC_N_C_emergency_near" localSheetId="3">MC_Tree_1!$F$50</definedName>
    <definedName name="MC_N_C_near_disruption" localSheetId="3">MC_Tree_1!$D$22</definedName>
    <definedName name="MC_N_C_off_disruption" localSheetId="3">MC_Tree_1!$D$44</definedName>
    <definedName name="MC_N_C_status_disruption" localSheetId="3">MC_Tree_1!$D$88</definedName>
    <definedName name="MC_N_C_vert_demand" localSheetId="3">MC_Tree_1!$E$68</definedName>
    <definedName name="MC_N_C_vert_demand_slow" localSheetId="3">MC_Tree_1!$E$78</definedName>
    <definedName name="MC_N_C_vert_ramp" localSheetId="3">MC_Tree_1!$D$74</definedName>
    <definedName name="MC_N_C_wait_near" localSheetId="3">MC_Tree_1!$F$36</definedName>
    <definedName name="MC_N_D_geo_crisis" localSheetId="3">MC_Tree_1!$E$54</definedName>
    <definedName name="MC_N_D_near_major" localSheetId="3">MC_Tree_1!$E$32</definedName>
    <definedName name="MC_N_D_root" localSheetId="3">MC_Tree_1!$C$40</definedName>
    <definedName name="MC_NP_T_alt_good" localSheetId="3">MC_Tree_1!$G$56</definedName>
    <definedName name="MC_NP_T_alt_poor" localSheetId="3">MC_Tree_1!$G$60</definedName>
    <definedName name="MC_NP_T_backup_fast" localSheetId="3">MC_Tree_1!$G$26</definedName>
    <definedName name="MC_NP_T_backup_slow" localSheetId="3">MC_Tree_1!$G$30</definedName>
    <definedName name="MC_NP_T_emerg_ok" localSheetId="3">MC_Tree_1!$G$48</definedName>
    <definedName name="MC_NP_T_emerg_partial" localSheetId="3">MC_Tree_1!$G$52</definedName>
    <definedName name="MC_NP_T_halt" localSheetId="3">MC_Tree_1!$F$62</definedName>
    <definedName name="MC_NP_T_near_minor" localSheetId="3">MC_Tree_1!$E$24</definedName>
    <definedName name="MC_NP_T_near_smooth" localSheetId="3">MC_Tree_1!$E$20</definedName>
    <definedName name="MC_NP_T_off_quality" localSheetId="3">MC_Tree_1!$E$64</definedName>
    <definedName name="MC_NP_T_off_shipping" localSheetId="3">MC_Tree_1!$E$46</definedName>
    <definedName name="MC_NP_T_off_smooth" localSheetId="3">MC_Tree_1!$E$42</definedName>
    <definedName name="MC_NP_T_sq_catastrophic" localSheetId="3">MC_Tree_1!$E$94</definedName>
    <definedName name="MC_NP_T_sq_major" localSheetId="3">MC_Tree_1!$E$92</definedName>
    <definedName name="MC_NP_T_sq_minor" localSheetId="3">MC_Tree_1!$E$90</definedName>
    <definedName name="MC_NP_T_sq_smooth" localSheetId="3">MC_Tree_1!$E$86</definedName>
    <definedName name="MC_NP_T_vert_normal" localSheetId="3">MC_Tree_1!$F$70</definedName>
    <definedName name="MC_NP_T_vert_problems" localSheetId="3">MC_Tree_1!$E$84</definedName>
    <definedName name="MC_NP_T_vert_slow_normal" localSheetId="3">MC_Tree_1!$F$80</definedName>
    <definedName name="MC_NP_T_vert_slow_strong" localSheetId="3">MC_Tree_1!$F$76</definedName>
    <definedName name="MC_NP_T_vert_slow_weak" localSheetId="3">MC_Tree_1!$F$82</definedName>
    <definedName name="MC_NP_T_vert_strong" localSheetId="3">MC_Tree_1!$F$66</definedName>
    <definedName name="MC_NP_T_vert_weak" localSheetId="3">MC_Tree_1!$F$72</definedName>
    <definedName name="MC_NP_T_wait_extended" localSheetId="3">MC_Tree_1!$G$38</definedName>
    <definedName name="MC_NP_T_wait_quick" localSheetId="3">MC_Tree_1!$G$34</definedName>
    <definedName name="MC_V_C_alt_offshore" localSheetId="3">MC_Tree_1!$F$59</definedName>
    <definedName name="MC_V_C_backup" localSheetId="3">MC_Tree_1!$F$29</definedName>
    <definedName name="MC_V_C_emergency_near" localSheetId="3">MC_Tree_1!$F$51</definedName>
    <definedName name="MC_V_C_near_disruption" localSheetId="3">MC_Tree_1!$D$23</definedName>
    <definedName name="MC_V_C_off_disruption" localSheetId="3">MC_Tree_1!$D$45</definedName>
    <definedName name="MC_V_C_status_disruption" localSheetId="3">MC_Tree_1!$D$89</definedName>
    <definedName name="MC_V_C_vert_demand" localSheetId="3">MC_Tree_1!$E$69</definedName>
    <definedName name="MC_V_C_vert_demand_slow" localSheetId="3">MC_Tree_1!$E$79</definedName>
    <definedName name="MC_V_C_vert_ramp" localSheetId="3">MC_Tree_1!$D$75</definedName>
    <definedName name="MC_V_C_wait_near" localSheetId="3">MC_Tree_1!$F$37</definedName>
    <definedName name="MC_V_D_geo_crisis" localSheetId="3">MC_Tree_1!$E$55</definedName>
    <definedName name="MC_V_D_near_major" localSheetId="3">MC_Tree_1!$E$33</definedName>
    <definedName name="MC_V_D_root" localSheetId="3">MC_Tree_1!$C$41</definedName>
    <definedName name="MC_V_T_alt_good" localSheetId="3">MC_Tree_1!$G$57</definedName>
    <definedName name="MC_V_T_alt_poor" localSheetId="3">MC_Tree_1!$G$61</definedName>
    <definedName name="MC_V_T_backup_fast" localSheetId="3">MC_Tree_1!$G$27</definedName>
    <definedName name="MC_V_T_backup_slow" localSheetId="3">MC_Tree_1!$G$31</definedName>
    <definedName name="MC_V_T_emerg_ok" localSheetId="3">MC_Tree_1!$G$49</definedName>
    <definedName name="MC_V_T_emerg_partial" localSheetId="3">MC_Tree_1!$G$53</definedName>
    <definedName name="MC_V_T_halt" localSheetId="3">MC_Tree_1!$F$63</definedName>
    <definedName name="MC_V_T_near_minor" localSheetId="3">MC_Tree_1!$E$25</definedName>
    <definedName name="MC_V_T_near_smooth" localSheetId="3">MC_Tree_1!$E$21</definedName>
    <definedName name="MC_V_T_off_quality" localSheetId="3">MC_Tree_1!$E$65</definedName>
    <definedName name="MC_V_T_off_shipping" localSheetId="3">MC_Tree_1!$E$47</definedName>
    <definedName name="MC_V_T_off_smooth" localSheetId="3">MC_Tree_1!$E$43</definedName>
    <definedName name="MC_V_T_sq_catastrophic" localSheetId="3">MC_Tree_1!$E$95</definedName>
    <definedName name="MC_V_T_sq_major" localSheetId="3">MC_Tree_1!$E$93</definedName>
    <definedName name="MC_V_T_sq_minor" localSheetId="3">MC_Tree_1!$E$91</definedName>
    <definedName name="MC_V_T_sq_smooth" localSheetId="3">MC_Tree_1!$E$87</definedName>
    <definedName name="MC_V_T_vert_normal" localSheetId="3">MC_Tree_1!$F$71</definedName>
    <definedName name="MC_V_T_vert_problems" localSheetId="3">MC_Tree_1!$E$85</definedName>
    <definedName name="MC_V_T_vert_slow_normal" localSheetId="3">MC_Tree_1!$F$81</definedName>
    <definedName name="MC_V_T_vert_slow_strong" localSheetId="3">MC_Tree_1!$F$77</definedName>
    <definedName name="MC_V_T_vert_slow_weak" localSheetId="3">MC_Tree_1!$F$83</definedName>
    <definedName name="MC_V_T_vert_strong" localSheetId="3">MC_Tree_1!$F$67</definedName>
    <definedName name="MC_V_T_vert_weak" localSheetId="3">MC_Tree_1!$F$73</definedName>
    <definedName name="MC_V_T_wait_extended" localSheetId="3">MC_Tree_1!$G$39</definedName>
    <definedName name="MC_V_T_wait_quick" localSheetId="3">MC_Tree_1!$G$35</definedName>
    <definedName name="NearshoreDualSourceCost">MC_Tree_1!$C$6</definedName>
    <definedName name="SingleOffshoreSupplierCost">MC_Tree_1!$C$7</definedName>
    <definedName name="VerticalIntegrationCost">MC_Tree_1!$C$8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5" i="3" l="1"/>
  <c r="C45" i="3"/>
  <c r="C23" i="3"/>
  <c r="E29" i="3"/>
  <c r="E63" i="3"/>
  <c r="E51" i="3"/>
  <c r="E59" i="3"/>
  <c r="BM1" i="4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E94" i="3"/>
  <c r="E85" i="3"/>
  <c r="F76" i="3"/>
  <c r="F66" i="3"/>
  <c r="G57" i="3"/>
  <c r="E47" i="3"/>
  <c r="F37" i="3"/>
  <c r="G26" i="3"/>
  <c r="E58" i="3"/>
  <c r="E93" i="3"/>
  <c r="E84" i="3"/>
  <c r="D75" i="3"/>
  <c r="E65" i="3"/>
  <c r="G56" i="3"/>
  <c r="E46" i="3"/>
  <c r="G35" i="3"/>
  <c r="E25" i="3"/>
  <c r="E50" i="3"/>
  <c r="E28" i="3"/>
  <c r="E92" i="3"/>
  <c r="F83" i="3"/>
  <c r="F73" i="3"/>
  <c r="E64" i="3"/>
  <c r="E55" i="3"/>
  <c r="D45" i="3"/>
  <c r="G34" i="3"/>
  <c r="E24" i="3"/>
  <c r="E36" i="3"/>
  <c r="E91" i="3"/>
  <c r="F82" i="3"/>
  <c r="F72" i="3"/>
  <c r="F63" i="3"/>
  <c r="G53" i="3"/>
  <c r="E43" i="3"/>
  <c r="E33" i="3"/>
  <c r="D23" i="3"/>
  <c r="C74" i="3"/>
  <c r="C44" i="3"/>
  <c r="E62" i="3"/>
  <c r="E90" i="3"/>
  <c r="F81" i="3"/>
  <c r="F71" i="3"/>
  <c r="F62" i="3"/>
  <c r="G52" i="3"/>
  <c r="E42" i="3"/>
  <c r="G31" i="3"/>
  <c r="E21" i="3"/>
  <c r="C88" i="3"/>
  <c r="D89" i="3"/>
  <c r="F80" i="3"/>
  <c r="F70" i="3"/>
  <c r="G61" i="3"/>
  <c r="F51" i="3"/>
  <c r="C41" i="3"/>
  <c r="G30" i="3"/>
  <c r="E20" i="3"/>
  <c r="E87" i="3"/>
  <c r="E79" i="3"/>
  <c r="E69" i="3"/>
  <c r="G60" i="3"/>
  <c r="G49" i="3"/>
  <c r="G39" i="3"/>
  <c r="F29" i="3"/>
  <c r="C22" i="3"/>
  <c r="E95" i="3"/>
  <c r="E86" i="3"/>
  <c r="F77" i="3"/>
  <c r="F67" i="3"/>
  <c r="F59" i="3"/>
  <c r="G48" i="3"/>
  <c r="G38" i="3"/>
  <c r="G27" i="3"/>
</calcChain>
</file>

<file path=xl/sharedStrings.xml><?xml version="1.0" encoding="utf-8"?>
<sst xmlns="http://schemas.openxmlformats.org/spreadsheetml/2006/main" count="88" uniqueCount="79">
  <si>
    <t>{"_v":2,"trees":{"MC_Tree_1":"{\r\n  \"RootId\": \"D_root\",\r\n  \"Nodes\": {\r\n    \"D_root\": {\r\n      \"type\": \"decision\",\r\n      \"id\": \"D_root\",\r\n      \"name\": \"Supply Chain Strategy\",\r\n      \"options\": [\r\n        {\r\n          \"name\": \"Nearshore + Dual Source\",\r\n          \"childId\": \"C_near_disruption\",\r\n          \"value\": -3000000\r\n        },\r\n        {\r\n          \"name\": \"Single Offshore Supplier\",\r\n          \"childId\": \"C_off_disruption\",\r\n          \"value\": -500000\r\n        },\r\n        {\r\n          \"name\": \"Vertical Integration\",\r\n          \"childId\": \"C_vert_ramp\",\r\n          \"value\": -8000000\r\n        },\r\n        {\r\n          \"name\": \"Status Quo\",\r\n          \"childId\": \"C_status_disruption\"\r\n        }\r\n      ]\r\n    },\r\n    \"C_near_disruption\": {\r\n      \"type\": \"chance\",\r\n      \"id\": \"C_near_disruption\",\r\n      \"name\": \"Disruption Risk (Nearshore)\",\r\n      \"branches\": [\r\n        {\r\n          \"name\": \"No Disruption\",\r\n          \"probability\": 0.7,\r\n          \"childId\": \"T_near_smooth\",\r\n          \"value\": 15000000\r\n        },\r\n        {\r\n          \"name\": \"Minor Disruption\",\r\n          \"probability\": 0.2,\r\n          \"childId\": \"T_near_minor\",\r\n          \"value\": 12000000\r\n        },\r\n        {\r\n          \"name\": \"Major Disruption\",\r\n          \"probability\": 0.1,\r\n          \"childId\": \"D_near_major\"\r\n        }\r\n      ]\r\n    },\r\n    \"T_near_smooth\": {\r\n      \"type\": \"terminal\",\r\n      \"id\": \"T_near_smooth\",\r\n      \"name\": \"Nearshore: Smooth Ops\",\r\n      \"value\": 0\r\n    },\r\n    \"T_near_minor\": {\r\n      \"type\": \"terminal\",\r\n      \"id\": \"T_near_minor\",\r\n      \"name\": \"Nearshore: Minor Issue\",\r\n      \"value\": 0\r\n    },\r\n    \"D_near_major\": {\r\n      \"type\": \"decision\",\r\n      \"id\": \"D_near_major\",\r\n      \"name\": \"Major Disruption Response\",\r\n      \"options\": [\r\n        {\r\n          \"name\": \"Activate Backup Supplier\",\r\n          \"childId\": \"C_backup\",\r\n          \"value\": -500000\r\n        },\r\n        {\r\n          \"name\": \"Wait for Recovery\",\r\n          \"childId\": \"C_wait_near\"\r\n        }\r\n      ]\r\n    },\r\n    \"C_backup\": {\r\n      \"type\": \"chance\",\r\n      \"id\": \"C_backup\",\r\n      \"name\": \"Backup Supplier Speed\",\r\n      \"branches\": [\r\n        {\r\n          \"name\": \"Fast Switchover\",\r\n          \"probability\": 0.6,\r\n          \"childId\": \"T_backup_fast\",\r\n          \"value\": 10000000\r\n        },\r\n        {\r\n          \"name\": \"Slow Switchover\",\r\n          \"probability\": 0.4,\r\n          \"childId\": \"T_backup_slow\",\r\n          \"value\": 6000000\r\n        }\r\n      ]\r\n    },\r\n    \"T_backup_fast\": {\r\n      \"type\": \"terminal\",\r\n      \"id\": \"T_backup_fast\",\r\n      \"name\": \"Backup: Fast Recovery\",\r\n      \"value\": 0\r\n    },\r\n    \"T_backup_slow\": {\r\n      \"type\": \"terminal\",\r\n      \"id\": \"T_backup_slow\",\r\n      \"name\": \"Backup: Slow Recovery\",\r\n      \"value\": 0\r\n    },\r\n    \"C_wait_near\": {\r\n      \"type\": \"chance\",\r\n      \"id\": \"C_wait_near\",\r\n      \"name\": \"Recovery Timeline\",\r\n      \"branches\": [\r\n        {\r\n          \"name\": \"Quick Recovery\",\r\n          \"probability\": 0.4,\r\n          \"childId\": \"T_wait_quick\",\r\n          \"value\": 8000000\r\n        },\r\n        {\r\n          \"name\": \"Extended Downtime\",\r\n          \"probability\": 0.6,\r\n          \"childId\": \"T_wait_extended\",\r\n          \"value\": 2000000\r\n        }\r\n      ]\r\n    },\r\n    \"T_wait_quick\": {\r\n      \"type\": \"terminal\",\r\n      \"id\": \"T_wait_quick\",\r\n      \"name\": \"Wait: Quick Recovery\",\r\n      \"value\": 0\r\n    },\r\n    \"T_wait_extended\": {\r\n      \"type\": \"terminal\",\r\n      \"id\": \"T_wait_extended\",\r\n      \"name\": \"Wait: Extended Down\",\r\n      \"value\": 0\r\n    },\r\n    \"C_off_disruption\": {\r\n      \"type\": \"chance\",\r\n      \"id\": \"C_off_disruption\",\r\n      \"name\": \"Disruption Risk (Offshore)\",\r\n      \"branches\": [\r\n        {\r\n          \"name\": \"No Disruption\",\r\n          \"probability\": 0.45,\r\n          \"childId\": \"T_off_smooth\",\r\n          \"value\": 18000000\r\n        },\r\n        {\r\n          \"name\": \"Shipping Delays\",\r\n          \"probability\": 0.25,\r\n          \"childId\": \"T_off_shipping\",\r\n          \"value\": 12000000\r\n        },\r\n        {\r\n          \"name\": \"Geopolitical Risk\",\r\n          \"probability\": 0.15,\r\n          \"childId\": \"D_geo_crisis\"\r\n        },\r\n        {\r\n          \"name\": \"Quality Issues\",\r\n          \"probability\": 0.15,\r\n          \"childId\": \"T_off_quality\",\r\n          \"value\": 5000000\r\n        }\r\n      ]\r\n    },\r\n    \"T_off_smooth\": {\r\n      \"type\": \"terminal\",\r\n      \"id\": \"T_off_smooth\",\r\n      \"name\": \"Offshore: Smooth Ops\",\r\n      \"value\": 0\r\n    },\r\n    \"T_off_shipping\": {\r\n      \"type\": \"terminal\",\r\n      \"id\": \"T_off_shipping\",\r\n      \"name\": \"Offshore: Shipping Delays\",\r\n      \"value\": 0\r\n    },\r\n    \"D_geo_crisis\": {\r\n      \"type\": \"decision\",\r\n      \"id\": \"D_geo_crisis\",\r\n      \"name\": \"Geopolitical Crisis\",\r\n      \"options\": [\r\n        {\r\n          \"name\": \"Emergency Nearshoring\",\r\n          \"childId\": \"C_emergency_near\",\r\n          \"value\": -4000000\r\n        },\r\n        {\r\n          \"name\": \"Find Alternative Offshore\",\r\n          \"childId\": \"C_alt_offshore\",\r\n          \"value\": -1500000\r\n        },\r\n        {\r\n          \"name\": \"Halt Production\",\r\n          \"childId\": \"T_halt\",\r\n          \"value\": -2000000\r\n        }\r\n      ]\r\n    },\r\n    \"C_emergency_near\": {\r\n      \"type\": \"chance\",\r\n      \"id\": \"C_emergency_near\",\r\n      \"name\": \"Emergency Nearshore Outcome\",\r\n      \"branches\": [\r\n        {\r\n          \"name\": \"Successful Transition\",\r\n          \"probability\": 0.5,\r\n          \"childId\": \"T_emerg_ok\",\r\n          \"value\": 8000000\r\n        },\r\n        {\r\n          \"name\": \"Partial Success\",\r\n          \"probability\": 0.5,\r\n          \"childId\": \"T_emerg_partial\",\r\n          \"value\": 3000000\r\n        }\r\n      ]\r\n    },\r\n    \"T_emerg_ok\": {\r\n      \"type\": \"terminal\",\r\n      \"id\": \"T_emerg_ok\",\r\n      \"name\": \"Emergency: Success\",\r\n      \"value\": 0\r\n    },\r\n    \"T_emerg_partial\": {\r\n      \"type\": \"terminal\",\r\n      \"id\": \"T_emerg_partial\",\r\n      \"name\": \"Emergency: Partial\",\r\n      \"value\": 0\r\n    },\r\n    \"C_alt_offshore\": {\r\n      \"type\": \"chance\",\r\n      \"id\": \"C_alt_offshore\",\r\n      \"name\": \"Alternative Supplier\",\r\n      \"branches\": [\r\n        {\r\n          \"name\": \"Good Alternative Found\",\r\n          \"probability\": 0.4,\r\n          \"childId\": \"T_alt_good\",\r\n          \"value\": 10000000\r\n        },\r\n        {\r\n          \"name\": \"Poor Alternative\",\r\n          \"probability\": 0.6,\r\n          \"childId\": \"T_alt_poor\",\r\n          \"value\": 4000000\r\n        }\r\n      ]\r\n    },\r\n    \"T_alt_good\": {\r\n      \"type\": \"terminal\",\r\n      \"id\": \"T_alt_good\",\r\n      \"name\": \"Alt Offshore: Good\",\r\n      \"value\": 0\r\n    },\r\n    \"T_alt_poor\": {\r\n      \"type\": \"terminal\",\r\n      \"id\": \"T_alt_poor\",\r\n      \"name\": \"Alt Offshore: Poor\",\r\n      \"value\": 0\r\n    },\r\n    \"T_halt\": {\r\n      \"type\": \"terminal\",\r\n      \"id\": \"T_halt\",\r\n      \"name\": \"Production Halted\",\r\n      \"value\": 0\r\n    },\r\n    \"T_off_quality\": {\r\n      \"type\": \"terminal\",\r\n      \"id\": \"T_off_quality\",\r\n      \"name\": \"Offshore: Quality Issues\",\r\n      \"value\": 0\r\n    },\r\n    \"C_vert_ramp\": {\r\n      \"type\": \"chance\",\r\n      \"id\": \"C_vert_ramp\",\r\n      \"name\": \"Factory Ramp-Up\",\r\n      \"branches\": [\r\n        {\r\n          \"name\": \"Smooth Ramp-Up\",\r\n          \"probability\": 0.35,\r\n          \"childId\": \"C_vert_demand\"\r\n        },\r\n        {\r\n          \"name\": \"Slower Than Expected\",\r\n          \"probability\": 0.4,\r\n          \"childId\": \"C_vert_demand_slow\",\r\n          \"value\": -1500000\r\n        },\r\n        {\r\n          \"name\": \"Significant Problems\",\r\n          \"probability\": 0.25,\r\n          \"childId\": \"T_vert_problems\",\r\n          \"value\": 1000000\r\n        }\r\n      ]\r\n    },\r\n    \"C_vert_demand\": {\r\n      \"type\": \"chance\",\r\n      \"id\": \"C_vert_demand\",\r\n      \"name\": \"Market Demand (Smooth)\",\r\n      \"branches\": [\r\n        {\r\n          \"name\": \"Strong Demand\",\r\n          \"probability\": 0.35,\r\n          \"childId\": \"T_vert_strong\",\r\n          \"value\": 25000000\r\n        },\r\n        {\r\n          \"name\": \"Normal Demand\",\r\n          \"probability\": 0.45,\r\n          \"childId\": \"T_vert_normal\",\r\n          \"value\": 15000000\r\n        },\r\n        {\r\n          \"name\": \"Weak Demand\",\r\n          \"probability\": 0.2,\r\n          \"childId\": \"T_vert_weak\",\r\n          \"value\": 7000000\r\n        }\r\n      ]\r\n    },\r\n    \"T_vert_strong\": {\r\n      \"type\": \"terminal\",\r\n      \"id\": \"T_vert_strong\",\r\n      \"name\": \"Own Factory: Strong\",\r\n      \"value\": 0\r\n    },\r\n    \"T_vert_normal\": {\r\n      \"type\": \"terminal\",\r\n      \"id\": \"T_vert_normal\",\r\n      \"name\": \"Own Factory: Normal\",\r\n      \"value\": 0\r\n    },\r\n    \"T_vert_weak\": {\r\n      \"type\": \"terminal\",\r\n      \"id\": \"T_vert_weak\",\r\n      \"name\": \"Own Factory: Weak\",\r\n      \"value\": 0\r\n    },\r\n    \"C_vert_demand_slow\": {\r\n      \"type\": \"chance\",\r\n      \"id\": \"C_vert_demand_slow\",\r\n      \"name\": \"Market Demand (Slow Start)\",\r\n      \"branches\": [\r\n        {\r\n          \"name\": \"Strong Demand\",\r\n          \"probability\": 0.3,\r\n          \"childId\": \"T_vert_slow_strong\",\r\n          \"value\": 20000000\r\n        },\r\n        {\r\n          \"name\": \"Normal Demand\",\r\n          \"probability\": 0.45,\r\n          \"childId\": \"T_vert_slow_normal\",\r\n          \"value\": 11000000\r\n        },\r\n        {\r\n          \"name\": \"Weak Demand\",\r\n          \"probability\": 0.25,\r\n          \"childId\": \"T_vert_slow_weak\",\r\n          \"value\": 4000000\r\n        }\r\n      ]\r\n    },\r\n    \"T_vert_slow_strong\": {\r\n      \"type\": \"terminal\",\r\n      \"id\": \"T_vert_slow_strong\",\r\n      \"name\": \"Slow Start: Strong\",\r\n      \"value\": 0\r\n    },\r\n    \"T_vert_slow_normal\": {\r\n      \"type\": \"terminal\",\r\n      \"id\": \"T_vert_slow_normal\",\r\n      \"name\": \"Slow Start: Normal\",\r\n      \"value\": 0\r\n    },\r\n    \"T_vert_slow_weak\": {\r\n      \"type\": \"terminal\",\r\n      \"id\": \"T_vert_slow_weak\",\r\n      \"name\": \"Slow Start: Weak\",\r\n      \"value\": 0\r\n    },\r\n    \"T_vert_problems\": {\r\n      \"type\": \"terminal\",\r\n      \"id\": \"T_vert_problems\",\r\n      \"name\": \"Factory: Major Problems\",\r\n      \"value\": 0\r\n    },\r\n    \"C_status_disruption\": {\r\n      \"type\": \"chance\",\r\n      \"id\": \"C_status_disruption\",\r\n      \"name\": \"Disruption Risk (Status Quo)\",\r\n      \"branches\": [\r\n        {\r\n          \"name\": \"No Disruption\",\r\n          \"probability\": 0.5,\r\n          \"childId\": \"T_sq_smooth\",\r\n          \"value\": 16000000\r\n        },\r\n        {\r\n          \"name\": \"Minor Disruption\",\r\n          \"probability\": 0.25,\r\n          \"childId\": \"T_sq_minor\",\r\n          \"value\": 10000000\r\n        },\r\n        {\r\n          \"name\": \"Major Disruption\",\r\n          \"probability\": 0.15,\r\n          \"childId\": \"T_sq_major\",\r\n          \"value\": 3000000\r\n        },\r\n        {\r\n          \"name\": \"Catastrophic Disruption\",\r\n          \"probability\": 0.1,\r\n          \"childId\": \"T_sq_catastrophic\",\r\n          \"value\": -5000000\r\n        }\r\n      ]\r\n    },\r\n    \"T_sq_smooth\": {\r\n      \"type\": \"terminal\",\r\n      \"id\": \"T_sq_smooth\",\r\n      \"name\": \"Status Quo: Smooth\",\r\n      \"value\": 0\r\n    },\r\n    \"T_sq_minor\": {\r\n      \"type\": \"terminal\",\r\n      \"id\": \"T_sq_minor\",\r\n      \"name\": \"Status Quo: Minor Issue\",\r\n      \"value\": 0\r\n    },\r\n    \"T_sq_major\": {\r\n      \"type\": \"terminal\",\r\n      \"id\": \"T_sq_major\",\r\n      \"name\": \"Status Quo: Major Issue\",\r\n      \"value\": 0\r\n    },\r\n    \"T_sq_catastrophic\": {\r\n      \"type\": \"terminal\",\r\n      \"id\": \"T_sq_catastrophic\",\r\n      \"name\": \"Status Quo: Catastrophic\",\r\n      \"value\": 0\r\n    }\r\n  },\r\n  \"Settings\": {\r\n    \"ModelName\": \"Supply Chain Resilience\",\r\n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\"MC_BV_D_root_C_near_disruption\": \"=-NearshoreDualSourceCost\",\r\n      \"MC_BV_D_root_C_off_disruption\": \"=-SingleOffshoreSupplierCost\",\r\n      \"MC_BV_D_root_C_vert_ramp\": \"=-VerticalIntegrationCost\",\r\n      \"MC_BV_D_near_major_C_backup\": \"=-ActivateBackupSupplierCost\",\r\n      \"MC_BV_D_geo_crisis_C_emergency_near\": \"=-EmergencyNearshoringCost\",\r\n      \"MC_BV_D_geo_crisis_C_alt_offshore\": \"=-FindAlternativeOffshoreCost\",\r\n      \"MC_BV_D_geo_crisis_T_halt\": \"=-HaltProductionCost\"\r\n  }\r\n}"}}</t>
  </si>
  <si>
    <t>Disruption Risk (Nearshore)</t>
  </si>
  <si>
    <t>Backup Supplier Speed</t>
  </si>
  <si>
    <t>Major Disruption Response</t>
  </si>
  <si>
    <t>Recovery Timeline</t>
  </si>
  <si>
    <t>Supply Chain Strategy</t>
  </si>
  <si>
    <t>Disruption Risk (Offshore)</t>
  </si>
  <si>
    <t>Emergency Nearshore Outcome</t>
  </si>
  <si>
    <t>Geopolitical Crisis</t>
  </si>
  <si>
    <t>Alternative Supplier</t>
  </si>
  <si>
    <t>Market Demand (Smooth)</t>
  </si>
  <si>
    <t>Factory Ramp-Up</t>
  </si>
  <si>
    <t>Market Demand (Slow Start)</t>
  </si>
  <si>
    <t>Disruption Risk (Status Quo)</t>
  </si>
  <si>
    <t>Supply Chain Resilience — Control Panel</t>
  </si>
  <si>
    <t>Adjust parameters below to update the decision tree instantly</t>
  </si>
  <si>
    <t>Parameter</t>
  </si>
  <si>
    <t>Value</t>
  </si>
  <si>
    <t>Units</t>
  </si>
  <si>
    <t>Notes</t>
  </si>
  <si>
    <t>Nearshore + Dual Source</t>
  </si>
  <si>
    <t>$</t>
  </si>
  <si>
    <t>Investment for Disruption Risk (Nearshore) path</t>
  </si>
  <si>
    <t>Single Offshore Supplier</t>
  </si>
  <si>
    <t>Investment for Disruption Risk (Offshore) path</t>
  </si>
  <si>
    <t>Vertical Integration</t>
  </si>
  <si>
    <t>Investment for Factory Ramp-Up path</t>
  </si>
  <si>
    <t>Activate Backup Supplier</t>
  </si>
  <si>
    <t>Investment for Backup Supplier Speed path</t>
  </si>
  <si>
    <t>Emergency Nearshoring</t>
  </si>
  <si>
    <t>Investment for Emergency Nearshore Outcome path</t>
  </si>
  <si>
    <t>Find Alternative Offshore</t>
  </si>
  <si>
    <t>Investment for Alternative Supplier path</t>
  </si>
  <si>
    <t>Halt Production</t>
  </si>
  <si>
    <t>Production Halted</t>
  </si>
  <si>
    <t>Supply Chain Resilience Decision</t>
  </si>
  <si>
    <t>ModelChoice Example Model</t>
  </si>
  <si>
    <t>Background</t>
  </si>
  <si>
    <t>A consumer electronics manufacturer sources critical components from a single</t>
  </si>
  <si>
    <t>offshore supplier. Recent global disruptions (COVID, Suez Canal, chip shortage)</t>
  </si>
  <si>
    <t>have exposed the vulnerability of this approach. The COO must recommend a</t>
  </si>
  <si>
    <t>supply chain strategy to the board.</t>
  </si>
  <si>
    <t>Option 1: Nearshore + Dual Source ($3M)</t>
  </si>
  <si>
    <t>Establish a nearshore supplier as backup. Higher unit costs but much lower</t>
  </si>
  <si>
    <t>disruption risk (10% vs 25%). If major disruption hits, activate backup.</t>
  </si>
  <si>
    <t>Option 2: Single Offshore Supplier ($500K)</t>
  </si>
  <si>
    <t>Continue current arrangement with minor improvements. Lowest cost if nothing</t>
  </si>
  <si>
    <t>goes wrong, but exposed to shipping delays, geopolitical risk, and quality.</t>
  </si>
  <si>
    <t>If geopolitical crisis: emergency nearshore, find alternative, or halt.</t>
  </si>
  <si>
    <t>Option 3: Vertical Integration ($8M)</t>
  </si>
  <si>
    <t>Build own factory. Highest cost, factory ramp-up risk, but complete control.</t>
  </si>
  <si>
    <t>Eliminates supply chain dependency entirely.</t>
  </si>
  <si>
    <t>Option 4: Status Quo</t>
  </si>
  <si>
    <t>No investment. Current multi-supplier arrangement with known vulnerabilities.</t>
  </si>
  <si>
    <t>Decision Objective</t>
  </si>
  <si>
    <t>Maximize expected net profit over 5 years (revenue minus costs and disruption</t>
  </si>
  <si>
    <t>losses). This post-pandemic model shows why supply chain resilience has</t>
  </si>
  <si>
    <t>measurable economic value.</t>
  </si>
  <si>
    <t>Key Assumptions</t>
  </si>
  <si>
    <t>Nearshore Setup Cost</t>
  </si>
  <si>
    <t>Qualifying supplier, tooling, logistics</t>
  </si>
  <si>
    <t>Offshore Improvement Cost</t>
  </si>
  <si>
    <t>Audit, quality systems, buffer stock</t>
  </si>
  <si>
    <t>Vertical Integration Cost</t>
  </si>
  <si>
    <t>Factory build, equipment, staffing</t>
  </si>
  <si>
    <t>Factory Ramp-Up Overrun</t>
  </si>
  <si>
    <t>40% probability of delay</t>
  </si>
  <si>
    <t>Emergency Nearshoring Cost</t>
  </si>
  <si>
    <t>Crisis-mode supplier qualification</t>
  </si>
  <si>
    <t>Geopolitical Risk (Offshore)</t>
  </si>
  <si>
    <t>Trade restrictions, sanctions, conflict</t>
  </si>
  <si>
    <t>Major Disruption (Nearshore)</t>
  </si>
  <si>
    <t>Reduced by dual-sourcing</t>
  </si>
  <si>
    <t>Catastrophic Loss (Status Quo)</t>
  </si>
  <si>
    <t>Production halt, customer loss</t>
  </si>
  <si>
    <t>Suggested Analyses</t>
  </si>
  <si>
    <t>▶ Strategy Table - Compare resilience strategies with risk-return frontier</t>
  </si>
  <si>
    <t>▶ Sensitivity Analysis - How does disruption probability change the optimal strategy?</t>
  </si>
  <si>
    <t>▶ Risk Profile - What's the tail risk of the cheap offshore option?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</si>
</sst>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40</xdr:row>
      <xdr:rowOff>0</xdr:rowOff>
    </xdr:from>
    <xdr:to>
      <xdr:col>2</xdr:col>
      <xdr:colOff>9525</xdr:colOff>
      <xdr:row>40</xdr:row>
      <xdr:rowOff>0</xdr:rowOff>
    </xdr:to>
    <xdr:cxnSp macro="">
      <xdr:nvCxnSpPr>
        <xdr:cNvPr id="131" name="MC_Entry">
          <a:extLst>
            <a:ext uri="{FF2B5EF4-FFF2-40B4-BE49-F238E27FC236}">
              <a16:creationId xmlns:a16="http://schemas.microsoft.com/office/drawing/2014/main" id="{29240731-E316-AA26-D20C-072AE0C6D114}"/>
            </a:ext>
          </a:extLst>
        </xdr:cNvPr>
        <xdr:cNvCxnSpPr/>
      </xdr:nvCxnSpPr>
      <xdr:spPr>
        <a:xfrm>
          <a:off x="665163" y="7562850"/>
          <a:ext cx="1797050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39</xdr:row>
      <xdr:rowOff>99251</xdr:rowOff>
    </xdr:from>
    <xdr:ext cx="1188915" cy="182550"/>
    <xdr:sp macro="_xll.MC_OnTreeNameClick" textlink="">
      <xdr:nvSpPr>
        <xdr:cNvPr id="132" name="MC_TreeName">
          <a:extLst>
            <a:ext uri="{FF2B5EF4-FFF2-40B4-BE49-F238E27FC236}">
              <a16:creationId xmlns:a16="http://schemas.microsoft.com/office/drawing/2014/main" id="{82274822-6DDE-6BF3-601B-7B0772785AC7}"/>
            </a:ext>
          </a:extLst>
        </xdr:cNvPr>
        <xdr:cNvSpPr txBox="1"/>
      </xdr:nvSpPr>
      <xdr:spPr>
        <a:xfrm>
          <a:off x="665163" y="7471601"/>
          <a:ext cx="118891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Supply Chain Resilience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84208</xdr:colOff>
      <xdr:row>21</xdr:row>
      <xdr:rowOff>184150</xdr:rowOff>
    </xdr:from>
    <xdr:to>
      <xdr:col>3</xdr:col>
      <xdr:colOff>47626</xdr:colOff>
      <xdr:row>40</xdr:row>
      <xdr:rowOff>310</xdr:rowOff>
    </xdr:to>
    <xdr:sp macro="" textlink="">
      <xdr:nvSpPr>
        <xdr:cNvPr id="133" name="MC_BR_D_root_C_near_disruption">
          <a:extLst>
            <a:ext uri="{FF2B5EF4-FFF2-40B4-BE49-F238E27FC236}">
              <a16:creationId xmlns:a16="http://schemas.microsoft.com/office/drawing/2014/main" id="{930BAD8E-B737-356E-48A0-FE602A18E392}"/>
            </a:ext>
          </a:extLst>
        </xdr:cNvPr>
        <xdr:cNvSpPr/>
      </xdr:nvSpPr>
      <xdr:spPr>
        <a:xfrm>
          <a:off x="2536896" y="4127500"/>
          <a:ext cx="2363718" cy="3435660"/>
        </a:xfrm>
        <a:custGeom>
          <a:avLst/>
          <a:gdLst/>
          <a:ahLst/>
          <a:cxnLst/>
          <a:rect l="0" t="0" r="0" b="0"/>
          <a:pathLst>
            <a:path w="2363718" h="3435660">
              <a:moveTo>
                <a:pt x="0" y="3435041"/>
              </a:moveTo>
              <a:lnTo>
                <a:pt x="166624" y="6042"/>
              </a:lnTo>
              <a:lnTo>
                <a:pt x="172967" y="0"/>
              </a:lnTo>
              <a:lnTo>
                <a:pt x="2363717" y="0"/>
              </a:lnTo>
              <a:lnTo>
                <a:pt x="2363717" y="12700"/>
              </a:lnTo>
              <a:lnTo>
                <a:pt x="172967" y="12700"/>
              </a:lnTo>
              <a:lnTo>
                <a:pt x="179309" y="6658"/>
              </a:lnTo>
              <a:lnTo>
                <a:pt x="12685" y="3435659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21</xdr:row>
      <xdr:rowOff>99251</xdr:rowOff>
    </xdr:from>
    <xdr:ext cx="1215974" cy="182550"/>
    <xdr:sp macro="_xll.MC_OnBranchLabelClick" textlink="">
      <xdr:nvSpPr>
        <xdr:cNvPr id="134" name="MC_BN_D_root_C_near_disruption">
          <a:extLst>
            <a:ext uri="{FF2B5EF4-FFF2-40B4-BE49-F238E27FC236}">
              <a16:creationId xmlns:a16="http://schemas.microsoft.com/office/drawing/2014/main" id="{9365E56D-0998-C8AC-29F8-C05874B657BE}"/>
            </a:ext>
          </a:extLst>
        </xdr:cNvPr>
        <xdr:cNvSpPr txBox="1"/>
      </xdr:nvSpPr>
      <xdr:spPr>
        <a:xfrm>
          <a:off x="2739073" y="4042601"/>
          <a:ext cx="121597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Nearshore + Dual Source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75042</xdr:colOff>
      <xdr:row>39</xdr:row>
      <xdr:rowOff>187109</xdr:rowOff>
    </xdr:from>
    <xdr:to>
      <xdr:col>3</xdr:col>
      <xdr:colOff>47626</xdr:colOff>
      <xdr:row>44</xdr:row>
      <xdr:rowOff>15876</xdr:rowOff>
    </xdr:to>
    <xdr:sp macro="" textlink="">
      <xdr:nvSpPr>
        <xdr:cNvPr id="135" name="MC_BR_D_root_C_off_disruption">
          <a:extLst>
            <a:ext uri="{FF2B5EF4-FFF2-40B4-BE49-F238E27FC236}">
              <a16:creationId xmlns:a16="http://schemas.microsoft.com/office/drawing/2014/main" id="{472D8578-6353-611C-1A43-451BEA4F3792}"/>
            </a:ext>
          </a:extLst>
        </xdr:cNvPr>
        <xdr:cNvSpPr/>
      </xdr:nvSpPr>
      <xdr:spPr>
        <a:xfrm>
          <a:off x="2527730" y="7559459"/>
          <a:ext cx="2372884" cy="781267"/>
        </a:xfrm>
        <a:custGeom>
          <a:avLst/>
          <a:gdLst/>
          <a:ahLst/>
          <a:cxnLst/>
          <a:rect l="0" t="0" r="0" b="0"/>
          <a:pathLst>
            <a:path w="2372884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372883" y="749516"/>
              </a:lnTo>
              <a:lnTo>
                <a:pt x="2372883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43</xdr:row>
      <xdr:rowOff>99251</xdr:rowOff>
    </xdr:from>
    <xdr:ext cx="1167564" cy="182550"/>
    <xdr:sp macro="_xll.MC_OnBranchLabelClick" textlink="">
      <xdr:nvSpPr>
        <xdr:cNvPr id="136" name="MC_BN_D_root_C_off_disruption">
          <a:extLst>
            <a:ext uri="{FF2B5EF4-FFF2-40B4-BE49-F238E27FC236}">
              <a16:creationId xmlns:a16="http://schemas.microsoft.com/office/drawing/2014/main" id="{675B0D63-8604-F2DF-5F62-1AF230504554}"/>
            </a:ext>
          </a:extLst>
        </xdr:cNvPr>
        <xdr:cNvSpPr txBox="1"/>
      </xdr:nvSpPr>
      <xdr:spPr>
        <a:xfrm>
          <a:off x="2739073" y="8233601"/>
          <a:ext cx="11675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Single Offshore Supplier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84203</xdr:colOff>
      <xdr:row>39</xdr:row>
      <xdr:rowOff>190336</xdr:rowOff>
    </xdr:from>
    <xdr:to>
      <xdr:col>3</xdr:col>
      <xdr:colOff>47626</xdr:colOff>
      <xdr:row>74</xdr:row>
      <xdr:rowOff>6351</xdr:rowOff>
    </xdr:to>
    <xdr:sp macro="" textlink="">
      <xdr:nvSpPr>
        <xdr:cNvPr id="137" name="MC_BR_D_root_C_vert_ramp">
          <a:extLst>
            <a:ext uri="{FF2B5EF4-FFF2-40B4-BE49-F238E27FC236}">
              <a16:creationId xmlns:a16="http://schemas.microsoft.com/office/drawing/2014/main" id="{BBE64688-EFE8-6006-67EB-5F607A3D3D15}"/>
            </a:ext>
          </a:extLst>
        </xdr:cNvPr>
        <xdr:cNvSpPr/>
      </xdr:nvSpPr>
      <xdr:spPr>
        <a:xfrm>
          <a:off x="2536891" y="7562686"/>
          <a:ext cx="2363723" cy="6483515"/>
        </a:xfrm>
        <a:custGeom>
          <a:avLst/>
          <a:gdLst/>
          <a:ahLst/>
          <a:cxnLst/>
          <a:rect l="0" t="0" r="0" b="0"/>
          <a:pathLst>
            <a:path w="2363723" h="6483515">
              <a:moveTo>
                <a:pt x="12695" y="0"/>
              </a:moveTo>
              <a:lnTo>
                <a:pt x="179319" y="6477001"/>
              </a:lnTo>
              <a:lnTo>
                <a:pt x="172972" y="6470814"/>
              </a:lnTo>
              <a:lnTo>
                <a:pt x="2363722" y="6470814"/>
              </a:lnTo>
              <a:lnTo>
                <a:pt x="2363722" y="6483514"/>
              </a:lnTo>
              <a:lnTo>
                <a:pt x="172972" y="6483514"/>
              </a:lnTo>
              <a:lnTo>
                <a:pt x="166624" y="6477327"/>
              </a:lnTo>
              <a:lnTo>
                <a:pt x="0" y="32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73</xdr:row>
      <xdr:rowOff>99250</xdr:rowOff>
    </xdr:from>
    <xdr:ext cx="910955" cy="182550"/>
    <xdr:sp macro="_xll.MC_OnBranchLabelClick" textlink="">
      <xdr:nvSpPr>
        <xdr:cNvPr id="138" name="MC_BN_D_root_C_vert_ramp">
          <a:extLst>
            <a:ext uri="{FF2B5EF4-FFF2-40B4-BE49-F238E27FC236}">
              <a16:creationId xmlns:a16="http://schemas.microsoft.com/office/drawing/2014/main" id="{9FD2E0B9-92CC-A825-B4A2-E197799D388F}"/>
            </a:ext>
          </a:extLst>
        </xdr:cNvPr>
        <xdr:cNvSpPr txBox="1"/>
      </xdr:nvSpPr>
      <xdr:spPr>
        <a:xfrm>
          <a:off x="2739073" y="13948600"/>
          <a:ext cx="91095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Vertical Integration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39</xdr:row>
      <xdr:rowOff>190385</xdr:rowOff>
    </xdr:from>
    <xdr:to>
      <xdr:col>3</xdr:col>
      <xdr:colOff>47626</xdr:colOff>
      <xdr:row>88</xdr:row>
      <xdr:rowOff>6351</xdr:rowOff>
    </xdr:to>
    <xdr:sp macro="" textlink="">
      <xdr:nvSpPr>
        <xdr:cNvPr id="139" name="MC_BR_D_root_C_status_disruption">
          <a:extLst>
            <a:ext uri="{FF2B5EF4-FFF2-40B4-BE49-F238E27FC236}">
              <a16:creationId xmlns:a16="http://schemas.microsoft.com/office/drawing/2014/main" id="{95CDBDE4-0721-213C-CEAA-44DF38FF05A9}"/>
            </a:ext>
          </a:extLst>
        </xdr:cNvPr>
        <xdr:cNvSpPr/>
      </xdr:nvSpPr>
      <xdr:spPr>
        <a:xfrm>
          <a:off x="2536890" y="7562735"/>
          <a:ext cx="2363724" cy="9150466"/>
        </a:xfrm>
        <a:custGeom>
          <a:avLst/>
          <a:gdLst/>
          <a:ahLst/>
          <a:cxnLst/>
          <a:rect l="0" t="0" r="0" b="0"/>
          <a:pathLst>
            <a:path w="2363724" h="9150466">
              <a:moveTo>
                <a:pt x="12697" y="0"/>
              </a:moveTo>
              <a:lnTo>
                <a:pt x="179322" y="9143999"/>
              </a:lnTo>
              <a:lnTo>
                <a:pt x="172973" y="9137765"/>
              </a:lnTo>
              <a:lnTo>
                <a:pt x="2363723" y="9137765"/>
              </a:lnTo>
              <a:lnTo>
                <a:pt x="2363723" y="9150465"/>
              </a:lnTo>
              <a:lnTo>
                <a:pt x="172973" y="9150465"/>
              </a:lnTo>
              <a:lnTo>
                <a:pt x="166623" y="9144231"/>
              </a:lnTo>
              <a:lnTo>
                <a:pt x="0" y="23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87</xdr:row>
      <xdr:rowOff>99250</xdr:rowOff>
    </xdr:from>
    <xdr:ext cx="568810" cy="182550"/>
    <xdr:sp macro="_xll.MC_OnBranchLabelClick" textlink="">
      <xdr:nvSpPr>
        <xdr:cNvPr id="140" name="MC_BN_D_root_C_status_disruption">
          <a:extLst>
            <a:ext uri="{FF2B5EF4-FFF2-40B4-BE49-F238E27FC236}">
              <a16:creationId xmlns:a16="http://schemas.microsoft.com/office/drawing/2014/main" id="{F2CED57D-B8F9-B5EB-CF68-F795E419C10A}"/>
            </a:ext>
          </a:extLst>
        </xdr:cNvPr>
        <xdr:cNvSpPr txBox="1"/>
      </xdr:nvSpPr>
      <xdr:spPr>
        <a:xfrm>
          <a:off x="2739073" y="16615600"/>
          <a:ext cx="56881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Status Quo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19</xdr:row>
      <xdr:rowOff>184150</xdr:rowOff>
    </xdr:from>
    <xdr:to>
      <xdr:col>4</xdr:col>
      <xdr:colOff>47626</xdr:colOff>
      <xdr:row>22</xdr:row>
      <xdr:rowOff>2545</xdr:rowOff>
    </xdr:to>
    <xdr:sp macro="" textlink="">
      <xdr:nvSpPr>
        <xdr:cNvPr id="141" name="MC_BR_C_near_disruption_T_near_smooth">
          <a:extLst>
            <a:ext uri="{FF2B5EF4-FFF2-40B4-BE49-F238E27FC236}">
              <a16:creationId xmlns:a16="http://schemas.microsoft.com/office/drawing/2014/main" id="{CD6C3648-7938-15FC-7F3D-746B03F649B5}"/>
            </a:ext>
          </a:extLst>
        </xdr:cNvPr>
        <xdr:cNvSpPr/>
      </xdr:nvSpPr>
      <xdr:spPr>
        <a:xfrm>
          <a:off x="4937721" y="3746500"/>
          <a:ext cx="2691805" cy="389895"/>
        </a:xfrm>
        <a:custGeom>
          <a:avLst/>
          <a:gdLst/>
          <a:ahLst/>
          <a:cxnLst/>
          <a:rect l="0" t="0" r="0" b="0"/>
          <a:pathLst>
            <a:path w="2691805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691804" y="0"/>
              </a:lnTo>
              <a:lnTo>
                <a:pt x="2691804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19</xdr:row>
      <xdr:rowOff>99251</xdr:rowOff>
    </xdr:from>
    <xdr:ext cx="676917" cy="182550"/>
    <xdr:sp macro="_xll.MC_OnBranchLabelClick" textlink="">
      <xdr:nvSpPr>
        <xdr:cNvPr id="142" name="MC_BN_C_near_disruption_T_near_smooth">
          <a:extLst>
            <a:ext uri="{FF2B5EF4-FFF2-40B4-BE49-F238E27FC236}">
              <a16:creationId xmlns:a16="http://schemas.microsoft.com/office/drawing/2014/main" id="{7FAE79E7-28CF-8E3A-4366-9BD7E6B6613B}"/>
            </a:ext>
          </a:extLst>
        </xdr:cNvPr>
        <xdr:cNvSpPr txBox="1"/>
      </xdr:nvSpPr>
      <xdr:spPr>
        <a:xfrm>
          <a:off x="5139372" y="3661601"/>
          <a:ext cx="67691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Disruption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21</xdr:row>
      <xdr:rowOff>187956</xdr:rowOff>
    </xdr:from>
    <xdr:to>
      <xdr:col>4</xdr:col>
      <xdr:colOff>47626</xdr:colOff>
      <xdr:row>24</xdr:row>
      <xdr:rowOff>6351</xdr:rowOff>
    </xdr:to>
    <xdr:sp macro="" textlink="">
      <xdr:nvSpPr>
        <xdr:cNvPr id="143" name="MC_BR_C_near_disruption_T_near_minor">
          <a:extLst>
            <a:ext uri="{FF2B5EF4-FFF2-40B4-BE49-F238E27FC236}">
              <a16:creationId xmlns:a16="http://schemas.microsoft.com/office/drawing/2014/main" id="{042B01FB-63B0-87E2-016E-277A71797510}"/>
            </a:ext>
          </a:extLst>
        </xdr:cNvPr>
        <xdr:cNvSpPr/>
      </xdr:nvSpPr>
      <xdr:spPr>
        <a:xfrm>
          <a:off x="4937721" y="4131306"/>
          <a:ext cx="2691805" cy="389895"/>
        </a:xfrm>
        <a:custGeom>
          <a:avLst/>
          <a:gdLst/>
          <a:ahLst/>
          <a:cxnLst/>
          <a:rect l="0" t="0" r="0" b="0"/>
          <a:pathLst>
            <a:path w="2691805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691804" y="377194"/>
              </a:lnTo>
              <a:lnTo>
                <a:pt x="2691804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23</xdr:row>
      <xdr:rowOff>99251</xdr:rowOff>
    </xdr:from>
    <xdr:ext cx="802336" cy="182550"/>
    <xdr:sp macro="_xll.MC_OnBranchLabelClick" textlink="">
      <xdr:nvSpPr>
        <xdr:cNvPr id="144" name="MC_BN_C_near_disruption_T_near_minor">
          <a:extLst>
            <a:ext uri="{FF2B5EF4-FFF2-40B4-BE49-F238E27FC236}">
              <a16:creationId xmlns:a16="http://schemas.microsoft.com/office/drawing/2014/main" id="{FFC5E64E-DC31-F977-FB7A-6D8FAC44785C}"/>
            </a:ext>
          </a:extLst>
        </xdr:cNvPr>
        <xdr:cNvSpPr txBox="1"/>
      </xdr:nvSpPr>
      <xdr:spPr>
        <a:xfrm>
          <a:off x="5139372" y="4423601"/>
          <a:ext cx="8023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Minor Disruption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21</xdr:row>
      <xdr:rowOff>189947</xdr:rowOff>
    </xdr:from>
    <xdr:to>
      <xdr:col>4</xdr:col>
      <xdr:colOff>47626</xdr:colOff>
      <xdr:row>32</xdr:row>
      <xdr:rowOff>6351</xdr:rowOff>
    </xdr:to>
    <xdr:sp macro="" textlink="">
      <xdr:nvSpPr>
        <xdr:cNvPr id="145" name="MC_BR_C_near_disruption_D_near_major">
          <a:extLst>
            <a:ext uri="{FF2B5EF4-FFF2-40B4-BE49-F238E27FC236}">
              <a16:creationId xmlns:a16="http://schemas.microsoft.com/office/drawing/2014/main" id="{859CEDA8-492B-9A71-1815-F21C39AF1C58}"/>
            </a:ext>
          </a:extLst>
        </xdr:cNvPr>
        <xdr:cNvSpPr/>
      </xdr:nvSpPr>
      <xdr:spPr>
        <a:xfrm>
          <a:off x="4937213" y="4133297"/>
          <a:ext cx="2692313" cy="1911904"/>
        </a:xfrm>
        <a:custGeom>
          <a:avLst/>
          <a:gdLst/>
          <a:ahLst/>
          <a:cxnLst/>
          <a:rect l="0" t="0" r="0" b="0"/>
          <a:pathLst>
            <a:path w="2692313" h="1911904">
              <a:moveTo>
                <a:pt x="12652" y="0"/>
              </a:moveTo>
              <a:lnTo>
                <a:pt x="179275" y="1905000"/>
              </a:lnTo>
              <a:lnTo>
                <a:pt x="172950" y="1899203"/>
              </a:lnTo>
              <a:lnTo>
                <a:pt x="2692312" y="1899203"/>
              </a:lnTo>
              <a:lnTo>
                <a:pt x="2692312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31</xdr:row>
      <xdr:rowOff>99251</xdr:rowOff>
    </xdr:from>
    <xdr:ext cx="802336" cy="182550"/>
    <xdr:sp macro="_xll.MC_OnBranchLabelClick" textlink="">
      <xdr:nvSpPr>
        <xdr:cNvPr id="146" name="MC_BN_C_near_disruption_D_near_major">
          <a:extLst>
            <a:ext uri="{FF2B5EF4-FFF2-40B4-BE49-F238E27FC236}">
              <a16:creationId xmlns:a16="http://schemas.microsoft.com/office/drawing/2014/main" id="{8A1FBD3E-C846-C369-66AE-46E9450A416F}"/>
            </a:ext>
          </a:extLst>
        </xdr:cNvPr>
        <xdr:cNvSpPr txBox="1"/>
      </xdr:nvSpPr>
      <xdr:spPr>
        <a:xfrm>
          <a:off x="5139372" y="5947601"/>
          <a:ext cx="8023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Disruption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27</xdr:row>
      <xdr:rowOff>184150</xdr:rowOff>
    </xdr:from>
    <xdr:to>
      <xdr:col>5</xdr:col>
      <xdr:colOff>47626</xdr:colOff>
      <xdr:row>32</xdr:row>
      <xdr:rowOff>1358</xdr:rowOff>
    </xdr:to>
    <xdr:sp macro="" textlink="">
      <xdr:nvSpPr>
        <xdr:cNvPr id="147" name="MC_BR_D_near_major_C_backup">
          <a:extLst>
            <a:ext uri="{FF2B5EF4-FFF2-40B4-BE49-F238E27FC236}">
              <a16:creationId xmlns:a16="http://schemas.microsoft.com/office/drawing/2014/main" id="{9C3CCA09-F67D-4649-B4F5-FF7186971CBD}"/>
            </a:ext>
          </a:extLst>
        </xdr:cNvPr>
        <xdr:cNvSpPr/>
      </xdr:nvSpPr>
      <xdr:spPr>
        <a:xfrm>
          <a:off x="7666248" y="5270500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0" y="766993"/>
              </a:moveTo>
              <a:lnTo>
                <a:pt x="166624" y="4993"/>
              </a:lnTo>
              <a:lnTo>
                <a:pt x="172827" y="0"/>
              </a:lnTo>
              <a:lnTo>
                <a:pt x="2520740" y="0"/>
              </a:lnTo>
              <a:lnTo>
                <a:pt x="2520740" y="12700"/>
              </a:lnTo>
              <a:lnTo>
                <a:pt x="172827" y="12700"/>
              </a:lnTo>
              <a:lnTo>
                <a:pt x="179030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27</xdr:row>
      <xdr:rowOff>99251</xdr:rowOff>
    </xdr:from>
    <xdr:ext cx="1196033" cy="182550"/>
    <xdr:sp macro="_xll.MC_OnBranchLabelClick" textlink="">
      <xdr:nvSpPr>
        <xdr:cNvPr id="148" name="MC_BN_D_near_major_C_backup">
          <a:extLst>
            <a:ext uri="{FF2B5EF4-FFF2-40B4-BE49-F238E27FC236}">
              <a16:creationId xmlns:a16="http://schemas.microsoft.com/office/drawing/2014/main" id="{92D81004-ED7C-7856-ADF7-5A0C6D281216}"/>
            </a:ext>
          </a:extLst>
        </xdr:cNvPr>
        <xdr:cNvSpPr txBox="1"/>
      </xdr:nvSpPr>
      <xdr:spPr>
        <a:xfrm>
          <a:off x="7868285" y="5185601"/>
          <a:ext cx="119603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Activate Backup Supplier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31</xdr:row>
      <xdr:rowOff>189143</xdr:rowOff>
    </xdr:from>
    <xdr:to>
      <xdr:col>5</xdr:col>
      <xdr:colOff>47626</xdr:colOff>
      <xdr:row>36</xdr:row>
      <xdr:rowOff>6351</xdr:rowOff>
    </xdr:to>
    <xdr:sp macro="" textlink="">
      <xdr:nvSpPr>
        <xdr:cNvPr id="149" name="MC_BR_D_near_major_C_wait_near">
          <a:extLst>
            <a:ext uri="{FF2B5EF4-FFF2-40B4-BE49-F238E27FC236}">
              <a16:creationId xmlns:a16="http://schemas.microsoft.com/office/drawing/2014/main" id="{F39C49FF-F79C-5513-A27B-56CFFE9253CC}"/>
            </a:ext>
          </a:extLst>
        </xdr:cNvPr>
        <xdr:cNvSpPr/>
      </xdr:nvSpPr>
      <xdr:spPr>
        <a:xfrm>
          <a:off x="7666248" y="6037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35</xdr:row>
      <xdr:rowOff>99251</xdr:rowOff>
    </xdr:from>
    <xdr:ext cx="870751" cy="182550"/>
    <xdr:sp macro="_xll.MC_OnBranchLabelClick" textlink="">
      <xdr:nvSpPr>
        <xdr:cNvPr id="150" name="MC_BN_D_near_major_C_wait_near">
          <a:extLst>
            <a:ext uri="{FF2B5EF4-FFF2-40B4-BE49-F238E27FC236}">
              <a16:creationId xmlns:a16="http://schemas.microsoft.com/office/drawing/2014/main" id="{4F612AC6-3B51-A799-CF37-7EFEEAF6B093}"/>
            </a:ext>
          </a:extLst>
        </xdr:cNvPr>
        <xdr:cNvSpPr txBox="1"/>
      </xdr:nvSpPr>
      <xdr:spPr>
        <a:xfrm>
          <a:off x="7868285" y="6709601"/>
          <a:ext cx="87075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Wait for Recovery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25</xdr:row>
      <xdr:rowOff>184150</xdr:rowOff>
    </xdr:from>
    <xdr:to>
      <xdr:col>6</xdr:col>
      <xdr:colOff>47626</xdr:colOff>
      <xdr:row>28</xdr:row>
      <xdr:rowOff>2545</xdr:rowOff>
    </xdr:to>
    <xdr:sp macro="" textlink="">
      <xdr:nvSpPr>
        <xdr:cNvPr id="151" name="MC_BR_C_backup_T_backup_fast">
          <a:extLst>
            <a:ext uri="{FF2B5EF4-FFF2-40B4-BE49-F238E27FC236}">
              <a16:creationId xmlns:a16="http://schemas.microsoft.com/office/drawing/2014/main" id="{4ACEFE35-95E5-3D72-6174-74ADCC3E3A39}"/>
            </a:ext>
          </a:extLst>
        </xdr:cNvPr>
        <xdr:cNvSpPr/>
      </xdr:nvSpPr>
      <xdr:spPr>
        <a:xfrm>
          <a:off x="10224095" y="4889500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6080" y="0"/>
              </a:lnTo>
              <a:lnTo>
                <a:pt x="26060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25</xdr:row>
      <xdr:rowOff>99251</xdr:rowOff>
    </xdr:from>
    <xdr:ext cx="785215" cy="182550"/>
    <xdr:sp macro="_xll.MC_OnBranchLabelClick" textlink="">
      <xdr:nvSpPr>
        <xdr:cNvPr id="152" name="MC_BN_C_backup_T_backup_fast">
          <a:extLst>
            <a:ext uri="{FF2B5EF4-FFF2-40B4-BE49-F238E27FC236}">
              <a16:creationId xmlns:a16="http://schemas.microsoft.com/office/drawing/2014/main" id="{0E759036-4F03-1EC3-0841-7B3851DF75B4}"/>
            </a:ext>
          </a:extLst>
        </xdr:cNvPr>
        <xdr:cNvSpPr txBox="1"/>
      </xdr:nvSpPr>
      <xdr:spPr>
        <a:xfrm>
          <a:off x="10425747" y="4804601"/>
          <a:ext cx="78521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Fast Switchover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27</xdr:row>
      <xdr:rowOff>187956</xdr:rowOff>
    </xdr:from>
    <xdr:to>
      <xdr:col>6</xdr:col>
      <xdr:colOff>47626</xdr:colOff>
      <xdr:row>30</xdr:row>
      <xdr:rowOff>6351</xdr:rowOff>
    </xdr:to>
    <xdr:sp macro="" textlink="">
      <xdr:nvSpPr>
        <xdr:cNvPr id="153" name="MC_BR_C_backup_T_backup_slow">
          <a:extLst>
            <a:ext uri="{FF2B5EF4-FFF2-40B4-BE49-F238E27FC236}">
              <a16:creationId xmlns:a16="http://schemas.microsoft.com/office/drawing/2014/main" id="{78284D7B-5342-2AFF-1653-F3CB6B53BF34}"/>
            </a:ext>
          </a:extLst>
        </xdr:cNvPr>
        <xdr:cNvSpPr/>
      </xdr:nvSpPr>
      <xdr:spPr>
        <a:xfrm>
          <a:off x="10224095" y="5274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29</xdr:row>
      <xdr:rowOff>99251</xdr:rowOff>
    </xdr:from>
    <xdr:ext cx="807978" cy="182550"/>
    <xdr:sp macro="_xll.MC_OnBranchLabelClick" textlink="">
      <xdr:nvSpPr>
        <xdr:cNvPr id="154" name="MC_BN_C_backup_T_backup_slow">
          <a:extLst>
            <a:ext uri="{FF2B5EF4-FFF2-40B4-BE49-F238E27FC236}">
              <a16:creationId xmlns:a16="http://schemas.microsoft.com/office/drawing/2014/main" id="{8F6829BA-DD9B-8B68-D2B1-AA4AC05FD5FE}"/>
            </a:ext>
          </a:extLst>
        </xdr:cNvPr>
        <xdr:cNvSpPr txBox="1"/>
      </xdr:nvSpPr>
      <xdr:spPr>
        <a:xfrm>
          <a:off x="10425747" y="5566601"/>
          <a:ext cx="80797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Slow Switchover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33</xdr:row>
      <xdr:rowOff>184150</xdr:rowOff>
    </xdr:from>
    <xdr:to>
      <xdr:col>6</xdr:col>
      <xdr:colOff>47626</xdr:colOff>
      <xdr:row>36</xdr:row>
      <xdr:rowOff>2545</xdr:rowOff>
    </xdr:to>
    <xdr:sp macro="" textlink="">
      <xdr:nvSpPr>
        <xdr:cNvPr id="155" name="MC_BR_C_wait_near_T_wait_quick">
          <a:extLst>
            <a:ext uri="{FF2B5EF4-FFF2-40B4-BE49-F238E27FC236}">
              <a16:creationId xmlns:a16="http://schemas.microsoft.com/office/drawing/2014/main" id="{DB718312-7796-4FB0-EA53-326FC0FF3310}"/>
            </a:ext>
          </a:extLst>
        </xdr:cNvPr>
        <xdr:cNvSpPr/>
      </xdr:nvSpPr>
      <xdr:spPr>
        <a:xfrm>
          <a:off x="10224095" y="6413500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6080" y="0"/>
              </a:lnTo>
              <a:lnTo>
                <a:pt x="26060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33</xdr:row>
      <xdr:rowOff>99251</xdr:rowOff>
    </xdr:from>
    <xdr:ext cx="779509" cy="182550"/>
    <xdr:sp macro="_xll.MC_OnBranchLabelClick" textlink="">
      <xdr:nvSpPr>
        <xdr:cNvPr id="156" name="MC_BN_C_wait_near_T_wait_quick">
          <a:extLst>
            <a:ext uri="{FF2B5EF4-FFF2-40B4-BE49-F238E27FC236}">
              <a16:creationId xmlns:a16="http://schemas.microsoft.com/office/drawing/2014/main" id="{9E2740EF-FEFF-AA14-D24A-F90F98654A19}"/>
            </a:ext>
          </a:extLst>
        </xdr:cNvPr>
        <xdr:cNvSpPr txBox="1"/>
      </xdr:nvSpPr>
      <xdr:spPr>
        <a:xfrm>
          <a:off x="10425747" y="6328601"/>
          <a:ext cx="77950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Quick Recovery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35</xdr:row>
      <xdr:rowOff>187956</xdr:rowOff>
    </xdr:from>
    <xdr:to>
      <xdr:col>6</xdr:col>
      <xdr:colOff>47626</xdr:colOff>
      <xdr:row>38</xdr:row>
      <xdr:rowOff>6351</xdr:rowOff>
    </xdr:to>
    <xdr:sp macro="" textlink="">
      <xdr:nvSpPr>
        <xdr:cNvPr id="157" name="MC_BR_C_wait_near_T_wait_extended">
          <a:extLst>
            <a:ext uri="{FF2B5EF4-FFF2-40B4-BE49-F238E27FC236}">
              <a16:creationId xmlns:a16="http://schemas.microsoft.com/office/drawing/2014/main" id="{2DCB1956-F440-018B-5432-6ECE157DC6A5}"/>
            </a:ext>
          </a:extLst>
        </xdr:cNvPr>
        <xdr:cNvSpPr/>
      </xdr:nvSpPr>
      <xdr:spPr>
        <a:xfrm>
          <a:off x="10224095" y="6798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37</xdr:row>
      <xdr:rowOff>99251</xdr:rowOff>
    </xdr:from>
    <xdr:ext cx="973600" cy="182550"/>
    <xdr:sp macro="_xll.MC_OnBranchLabelClick" textlink="">
      <xdr:nvSpPr>
        <xdr:cNvPr id="158" name="MC_BN_C_wait_near_T_wait_extended">
          <a:extLst>
            <a:ext uri="{FF2B5EF4-FFF2-40B4-BE49-F238E27FC236}">
              <a16:creationId xmlns:a16="http://schemas.microsoft.com/office/drawing/2014/main" id="{9DEC4455-F008-5B26-59A5-9833313DCFB9}"/>
            </a:ext>
          </a:extLst>
        </xdr:cNvPr>
        <xdr:cNvSpPr txBox="1"/>
      </xdr:nvSpPr>
      <xdr:spPr>
        <a:xfrm>
          <a:off x="10425747" y="7090601"/>
          <a:ext cx="97360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Extended Downtime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41</xdr:row>
      <xdr:rowOff>174625</xdr:rowOff>
    </xdr:from>
    <xdr:to>
      <xdr:col>4</xdr:col>
      <xdr:colOff>47626</xdr:colOff>
      <xdr:row>44</xdr:row>
      <xdr:rowOff>6362</xdr:rowOff>
    </xdr:to>
    <xdr:sp macro="" textlink="">
      <xdr:nvSpPr>
        <xdr:cNvPr id="159" name="MC_BR_C_off_disruption_T_off_smooth">
          <a:extLst>
            <a:ext uri="{FF2B5EF4-FFF2-40B4-BE49-F238E27FC236}">
              <a16:creationId xmlns:a16="http://schemas.microsoft.com/office/drawing/2014/main" id="{7652E40A-CC9B-EACC-4A9D-33F1101BFDDF}"/>
            </a:ext>
          </a:extLst>
        </xdr:cNvPr>
        <xdr:cNvSpPr/>
      </xdr:nvSpPr>
      <xdr:spPr>
        <a:xfrm>
          <a:off x="4928994" y="7927975"/>
          <a:ext cx="2700532" cy="403237"/>
        </a:xfrm>
        <a:custGeom>
          <a:avLst/>
          <a:gdLst/>
          <a:ahLst/>
          <a:cxnLst/>
          <a:rect l="0" t="0" r="0" b="0"/>
          <a:pathLst>
            <a:path w="2700532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700531" y="0"/>
              </a:lnTo>
              <a:lnTo>
                <a:pt x="2700531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41</xdr:row>
      <xdr:rowOff>99251</xdr:rowOff>
    </xdr:from>
    <xdr:ext cx="676917" cy="182550"/>
    <xdr:sp macro="_xll.MC_OnBranchLabelClick" textlink="">
      <xdr:nvSpPr>
        <xdr:cNvPr id="160" name="MC_BN_C_off_disruption_T_off_smooth">
          <a:extLst>
            <a:ext uri="{FF2B5EF4-FFF2-40B4-BE49-F238E27FC236}">
              <a16:creationId xmlns:a16="http://schemas.microsoft.com/office/drawing/2014/main" id="{8CC1C810-277F-3042-2685-D0E7F46A632F}"/>
            </a:ext>
          </a:extLst>
        </xdr:cNvPr>
        <xdr:cNvSpPr txBox="1"/>
      </xdr:nvSpPr>
      <xdr:spPr>
        <a:xfrm>
          <a:off x="5139372" y="7852601"/>
          <a:ext cx="67691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No Disruption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43</xdr:row>
      <xdr:rowOff>184139</xdr:rowOff>
    </xdr:from>
    <xdr:to>
      <xdr:col>4</xdr:col>
      <xdr:colOff>47626</xdr:colOff>
      <xdr:row>46</xdr:row>
      <xdr:rowOff>15876</xdr:rowOff>
    </xdr:to>
    <xdr:sp macro="" textlink="">
      <xdr:nvSpPr>
        <xdr:cNvPr id="161" name="MC_BR_C_off_disruption_T_off_shipping">
          <a:extLst>
            <a:ext uri="{FF2B5EF4-FFF2-40B4-BE49-F238E27FC236}">
              <a16:creationId xmlns:a16="http://schemas.microsoft.com/office/drawing/2014/main" id="{68AC368B-5E5D-0705-36D6-29B622087100}"/>
            </a:ext>
          </a:extLst>
        </xdr:cNvPr>
        <xdr:cNvSpPr/>
      </xdr:nvSpPr>
      <xdr:spPr>
        <a:xfrm>
          <a:off x="4928994" y="8318489"/>
          <a:ext cx="2700532" cy="403237"/>
        </a:xfrm>
        <a:custGeom>
          <a:avLst/>
          <a:gdLst/>
          <a:ahLst/>
          <a:cxnLst/>
          <a:rect l="0" t="0" r="0" b="0"/>
          <a:pathLst>
            <a:path w="2700532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700531" y="371486"/>
              </a:lnTo>
              <a:lnTo>
                <a:pt x="2700531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45</xdr:row>
      <xdr:rowOff>99251</xdr:rowOff>
    </xdr:from>
    <xdr:ext cx="796757" cy="182550"/>
    <xdr:sp macro="_xll.MC_OnBranchLabelClick" textlink="">
      <xdr:nvSpPr>
        <xdr:cNvPr id="162" name="MC_BN_C_off_disruption_T_off_shipping">
          <a:extLst>
            <a:ext uri="{FF2B5EF4-FFF2-40B4-BE49-F238E27FC236}">
              <a16:creationId xmlns:a16="http://schemas.microsoft.com/office/drawing/2014/main" id="{73E69A52-346A-22A0-1FD6-2A8D6CCB8895}"/>
            </a:ext>
          </a:extLst>
        </xdr:cNvPr>
        <xdr:cNvSpPr txBox="1"/>
      </xdr:nvSpPr>
      <xdr:spPr>
        <a:xfrm>
          <a:off x="5139372" y="8614601"/>
          <a:ext cx="79675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Shipping Delays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74736</xdr:colOff>
      <xdr:row>43</xdr:row>
      <xdr:rowOff>189116</xdr:rowOff>
    </xdr:from>
    <xdr:to>
      <xdr:col>4</xdr:col>
      <xdr:colOff>47626</xdr:colOff>
      <xdr:row>54</xdr:row>
      <xdr:rowOff>15876</xdr:rowOff>
    </xdr:to>
    <xdr:sp macro="" textlink="">
      <xdr:nvSpPr>
        <xdr:cNvPr id="163" name="MC_BR_C_off_disruption_D_geo_crisis">
          <a:extLst>
            <a:ext uri="{FF2B5EF4-FFF2-40B4-BE49-F238E27FC236}">
              <a16:creationId xmlns:a16="http://schemas.microsoft.com/office/drawing/2014/main" id="{A0E7AA81-5C05-3F86-02CC-C85A964FF616}"/>
            </a:ext>
          </a:extLst>
        </xdr:cNvPr>
        <xdr:cNvSpPr/>
      </xdr:nvSpPr>
      <xdr:spPr>
        <a:xfrm>
          <a:off x="4927724" y="8323466"/>
          <a:ext cx="2701802" cy="1922260"/>
        </a:xfrm>
        <a:custGeom>
          <a:avLst/>
          <a:gdLst/>
          <a:ahLst/>
          <a:cxnLst/>
          <a:rect l="0" t="0" r="0" b="0"/>
          <a:pathLst>
            <a:path w="2701802" h="1922260">
              <a:moveTo>
                <a:pt x="31629" y="0"/>
              </a:moveTo>
              <a:lnTo>
                <a:pt x="198253" y="1905000"/>
              </a:lnTo>
              <a:lnTo>
                <a:pt x="182439" y="1890509"/>
              </a:lnTo>
              <a:lnTo>
                <a:pt x="2701801" y="1890509"/>
              </a:lnTo>
              <a:lnTo>
                <a:pt x="2701801" y="1922259"/>
              </a:lnTo>
              <a:lnTo>
                <a:pt x="182439" y="1922259"/>
              </a:lnTo>
              <a:lnTo>
                <a:pt x="166624" y="1907768"/>
              </a:lnTo>
              <a:lnTo>
                <a:pt x="0" y="276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53</xdr:row>
      <xdr:rowOff>99251</xdr:rowOff>
    </xdr:from>
    <xdr:ext cx="819391" cy="182550"/>
    <xdr:sp macro="_xll.MC_OnBranchLabelClick" textlink="">
      <xdr:nvSpPr>
        <xdr:cNvPr id="164" name="MC_BN_C_off_disruption_D_geo_crisis">
          <a:extLst>
            <a:ext uri="{FF2B5EF4-FFF2-40B4-BE49-F238E27FC236}">
              <a16:creationId xmlns:a16="http://schemas.microsoft.com/office/drawing/2014/main" id="{FC05C2D6-F590-33CC-AB54-72948E93901C}"/>
            </a:ext>
          </a:extLst>
        </xdr:cNvPr>
        <xdr:cNvSpPr txBox="1"/>
      </xdr:nvSpPr>
      <xdr:spPr>
        <a:xfrm>
          <a:off x="5139372" y="10138601"/>
          <a:ext cx="8193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Geopolitical Risk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74691</xdr:colOff>
      <xdr:row>43</xdr:row>
      <xdr:rowOff>189806</xdr:rowOff>
    </xdr:from>
    <xdr:to>
      <xdr:col>4</xdr:col>
      <xdr:colOff>47626</xdr:colOff>
      <xdr:row>64</xdr:row>
      <xdr:rowOff>15876</xdr:rowOff>
    </xdr:to>
    <xdr:sp macro="" textlink="">
      <xdr:nvSpPr>
        <xdr:cNvPr id="165" name="MC_BR_C_off_disruption_T_off_quality">
          <a:extLst>
            <a:ext uri="{FF2B5EF4-FFF2-40B4-BE49-F238E27FC236}">
              <a16:creationId xmlns:a16="http://schemas.microsoft.com/office/drawing/2014/main" id="{0B370E62-8801-9174-4247-3AE21F4AA492}"/>
            </a:ext>
          </a:extLst>
        </xdr:cNvPr>
        <xdr:cNvSpPr/>
      </xdr:nvSpPr>
      <xdr:spPr>
        <a:xfrm>
          <a:off x="4927679" y="8324156"/>
          <a:ext cx="2701847" cy="3826570"/>
        </a:xfrm>
        <a:custGeom>
          <a:avLst/>
          <a:gdLst/>
          <a:ahLst/>
          <a:cxnLst/>
          <a:rect l="0" t="0" r="0" b="0"/>
          <a:pathLst>
            <a:path w="2701847" h="3826570">
              <a:moveTo>
                <a:pt x="31719" y="0"/>
              </a:moveTo>
              <a:lnTo>
                <a:pt x="198343" y="3810000"/>
              </a:lnTo>
              <a:lnTo>
                <a:pt x="182484" y="3794819"/>
              </a:lnTo>
              <a:lnTo>
                <a:pt x="2701846" y="3794819"/>
              </a:lnTo>
              <a:lnTo>
                <a:pt x="2701846" y="3826569"/>
              </a:lnTo>
              <a:lnTo>
                <a:pt x="182484" y="3826569"/>
              </a:lnTo>
              <a:lnTo>
                <a:pt x="166624" y="3811388"/>
              </a:lnTo>
              <a:lnTo>
                <a:pt x="0" y="138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63</xdr:row>
      <xdr:rowOff>99251</xdr:rowOff>
    </xdr:from>
    <xdr:ext cx="699807" cy="182550"/>
    <xdr:sp macro="_xll.MC_OnBranchLabelClick" textlink="">
      <xdr:nvSpPr>
        <xdr:cNvPr id="166" name="MC_BN_C_off_disruption_T_off_quality">
          <a:extLst>
            <a:ext uri="{FF2B5EF4-FFF2-40B4-BE49-F238E27FC236}">
              <a16:creationId xmlns:a16="http://schemas.microsoft.com/office/drawing/2014/main" id="{7068FAEC-36AC-99BB-DC2D-C479CA20D272}"/>
            </a:ext>
          </a:extLst>
        </xdr:cNvPr>
        <xdr:cNvSpPr txBox="1"/>
      </xdr:nvSpPr>
      <xdr:spPr>
        <a:xfrm>
          <a:off x="5139372" y="12043601"/>
          <a:ext cx="69980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Quality Issues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49</xdr:row>
      <xdr:rowOff>184150</xdr:rowOff>
    </xdr:from>
    <xdr:to>
      <xdr:col>5</xdr:col>
      <xdr:colOff>47626</xdr:colOff>
      <xdr:row>54</xdr:row>
      <xdr:rowOff>1358</xdr:rowOff>
    </xdr:to>
    <xdr:sp macro="" textlink="">
      <xdr:nvSpPr>
        <xdr:cNvPr id="167" name="MC_BR_D_geo_crisis_C_emergency_near">
          <a:extLst>
            <a:ext uri="{FF2B5EF4-FFF2-40B4-BE49-F238E27FC236}">
              <a16:creationId xmlns:a16="http://schemas.microsoft.com/office/drawing/2014/main" id="{68223A98-AB6F-36CB-A49B-92BDCBF52DE3}"/>
            </a:ext>
          </a:extLst>
        </xdr:cNvPr>
        <xdr:cNvSpPr/>
      </xdr:nvSpPr>
      <xdr:spPr>
        <a:xfrm>
          <a:off x="7666248" y="9461500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0" y="766993"/>
              </a:moveTo>
              <a:lnTo>
                <a:pt x="166624" y="4993"/>
              </a:lnTo>
              <a:lnTo>
                <a:pt x="172827" y="0"/>
              </a:lnTo>
              <a:lnTo>
                <a:pt x="2520740" y="0"/>
              </a:lnTo>
              <a:lnTo>
                <a:pt x="2520740" y="12700"/>
              </a:lnTo>
              <a:lnTo>
                <a:pt x="172827" y="12700"/>
              </a:lnTo>
              <a:lnTo>
                <a:pt x="179030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49</xdr:row>
      <xdr:rowOff>99251</xdr:rowOff>
    </xdr:from>
    <xdr:ext cx="1161728" cy="182550"/>
    <xdr:sp macro="_xll.MC_OnBranchLabelClick" textlink="">
      <xdr:nvSpPr>
        <xdr:cNvPr id="168" name="MC_BN_D_geo_crisis_C_emergency_near">
          <a:extLst>
            <a:ext uri="{FF2B5EF4-FFF2-40B4-BE49-F238E27FC236}">
              <a16:creationId xmlns:a16="http://schemas.microsoft.com/office/drawing/2014/main" id="{9975D9B3-5F9B-0B9B-6227-981FFBE016D0}"/>
            </a:ext>
          </a:extLst>
        </xdr:cNvPr>
        <xdr:cNvSpPr txBox="1"/>
      </xdr:nvSpPr>
      <xdr:spPr>
        <a:xfrm>
          <a:off x="7868285" y="9376601"/>
          <a:ext cx="11617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Emergency Nearshoring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75043</xdr:colOff>
      <xdr:row>53</xdr:row>
      <xdr:rowOff>187109</xdr:rowOff>
    </xdr:from>
    <xdr:to>
      <xdr:col>5</xdr:col>
      <xdr:colOff>47626</xdr:colOff>
      <xdr:row>58</xdr:row>
      <xdr:rowOff>15876</xdr:rowOff>
    </xdr:to>
    <xdr:sp macro="" textlink="">
      <xdr:nvSpPr>
        <xdr:cNvPr id="169" name="MC_BR_D_geo_crisis_C_alt_offshore">
          <a:extLst>
            <a:ext uri="{FF2B5EF4-FFF2-40B4-BE49-F238E27FC236}">
              <a16:creationId xmlns:a16="http://schemas.microsoft.com/office/drawing/2014/main" id="{4C6ECEB0-4678-F292-538E-411E1D580D40}"/>
            </a:ext>
          </a:extLst>
        </xdr:cNvPr>
        <xdr:cNvSpPr/>
      </xdr:nvSpPr>
      <xdr:spPr>
        <a:xfrm>
          <a:off x="7656943" y="10226459"/>
          <a:ext cx="2530046" cy="781267"/>
        </a:xfrm>
        <a:custGeom>
          <a:avLst/>
          <a:gdLst/>
          <a:ahLst/>
          <a:cxnLst/>
          <a:rect l="0" t="0" r="0" b="0"/>
          <a:pathLst>
            <a:path w="2530046" h="781267">
              <a:moveTo>
                <a:pt x="31016" y="0"/>
              </a:moveTo>
              <a:lnTo>
                <a:pt x="197640" y="762000"/>
              </a:lnTo>
              <a:lnTo>
                <a:pt x="182132" y="749516"/>
              </a:lnTo>
              <a:lnTo>
                <a:pt x="2530045" y="749516"/>
              </a:lnTo>
              <a:lnTo>
                <a:pt x="2530045" y="781266"/>
              </a:lnTo>
              <a:lnTo>
                <a:pt x="182132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57</xdr:row>
      <xdr:rowOff>99251</xdr:rowOff>
    </xdr:from>
    <xdr:ext cx="1190326" cy="182550"/>
    <xdr:sp macro="_xll.MC_OnBranchLabelClick" textlink="">
      <xdr:nvSpPr>
        <xdr:cNvPr id="170" name="MC_BN_D_geo_crisis_C_alt_offshore">
          <a:extLst>
            <a:ext uri="{FF2B5EF4-FFF2-40B4-BE49-F238E27FC236}">
              <a16:creationId xmlns:a16="http://schemas.microsoft.com/office/drawing/2014/main" id="{45DDB011-723B-7FC3-828E-4A72E9EC252E}"/>
            </a:ext>
          </a:extLst>
        </xdr:cNvPr>
        <xdr:cNvSpPr txBox="1"/>
      </xdr:nvSpPr>
      <xdr:spPr>
        <a:xfrm>
          <a:off x="7868285" y="10900601"/>
          <a:ext cx="119032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Find Alternative Offshore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84238</xdr:colOff>
      <xdr:row>53</xdr:row>
      <xdr:rowOff>189810</xdr:rowOff>
    </xdr:from>
    <xdr:to>
      <xdr:col>5</xdr:col>
      <xdr:colOff>47626</xdr:colOff>
      <xdr:row>62</xdr:row>
      <xdr:rowOff>6351</xdr:rowOff>
    </xdr:to>
    <xdr:sp macro="" textlink="">
      <xdr:nvSpPr>
        <xdr:cNvPr id="171" name="MC_BR_D_geo_crisis_T_halt">
          <a:extLst>
            <a:ext uri="{FF2B5EF4-FFF2-40B4-BE49-F238E27FC236}">
              <a16:creationId xmlns:a16="http://schemas.microsoft.com/office/drawing/2014/main" id="{97552583-F3E5-44A9-F9E4-472E7D9080EE}"/>
            </a:ext>
          </a:extLst>
        </xdr:cNvPr>
        <xdr:cNvSpPr/>
      </xdr:nvSpPr>
      <xdr:spPr>
        <a:xfrm>
          <a:off x="7666138" y="10229160"/>
          <a:ext cx="2520851" cy="1531041"/>
        </a:xfrm>
        <a:custGeom>
          <a:avLst/>
          <a:gdLst/>
          <a:ahLst/>
          <a:cxnLst/>
          <a:rect l="0" t="0" r="0" b="0"/>
          <a:pathLst>
            <a:path w="2520851" h="1531041">
              <a:moveTo>
                <a:pt x="12625" y="0"/>
              </a:moveTo>
              <a:lnTo>
                <a:pt x="179249" y="1524000"/>
              </a:lnTo>
              <a:lnTo>
                <a:pt x="172937" y="1518340"/>
              </a:lnTo>
              <a:lnTo>
                <a:pt x="2520850" y="1518340"/>
              </a:lnTo>
              <a:lnTo>
                <a:pt x="2520850" y="1531040"/>
              </a:lnTo>
              <a:lnTo>
                <a:pt x="172937" y="1531040"/>
              </a:lnTo>
              <a:lnTo>
                <a:pt x="166625" y="1525380"/>
              </a:lnTo>
              <a:lnTo>
                <a:pt x="0" y="138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61</xdr:row>
      <xdr:rowOff>99251</xdr:rowOff>
    </xdr:from>
    <xdr:ext cx="756874" cy="182550"/>
    <xdr:sp macro="_xll.MC_OnBranchLabelClick" textlink="">
      <xdr:nvSpPr>
        <xdr:cNvPr id="172" name="MC_BN_D_geo_crisis_T_halt">
          <a:extLst>
            <a:ext uri="{FF2B5EF4-FFF2-40B4-BE49-F238E27FC236}">
              <a16:creationId xmlns:a16="http://schemas.microsoft.com/office/drawing/2014/main" id="{FB54CCCE-4291-140D-1730-9C26AA697477}"/>
            </a:ext>
          </a:extLst>
        </xdr:cNvPr>
        <xdr:cNvSpPr txBox="1"/>
      </xdr:nvSpPr>
      <xdr:spPr>
        <a:xfrm>
          <a:off x="7868285" y="11662601"/>
          <a:ext cx="75687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Halt Production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47</xdr:row>
      <xdr:rowOff>184150</xdr:rowOff>
    </xdr:from>
    <xdr:to>
      <xdr:col>6</xdr:col>
      <xdr:colOff>47626</xdr:colOff>
      <xdr:row>50</xdr:row>
      <xdr:rowOff>2545</xdr:rowOff>
    </xdr:to>
    <xdr:sp macro="" textlink="">
      <xdr:nvSpPr>
        <xdr:cNvPr id="173" name="MC_BR_C_emergency_near_T_emerg_ok">
          <a:extLst>
            <a:ext uri="{FF2B5EF4-FFF2-40B4-BE49-F238E27FC236}">
              <a16:creationId xmlns:a16="http://schemas.microsoft.com/office/drawing/2014/main" id="{96B0D1BE-572F-0875-A26D-42E9FEB1E25B}"/>
            </a:ext>
          </a:extLst>
        </xdr:cNvPr>
        <xdr:cNvSpPr/>
      </xdr:nvSpPr>
      <xdr:spPr>
        <a:xfrm>
          <a:off x="10224095" y="9080500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6080" y="0"/>
              </a:lnTo>
              <a:lnTo>
                <a:pt x="26060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47</xdr:row>
      <xdr:rowOff>99251</xdr:rowOff>
    </xdr:from>
    <xdr:ext cx="1030475" cy="182550"/>
    <xdr:sp macro="_xll.MC_OnBranchLabelClick" textlink="">
      <xdr:nvSpPr>
        <xdr:cNvPr id="174" name="MC_BN_C_emergency_near_T_emerg_ok">
          <a:extLst>
            <a:ext uri="{FF2B5EF4-FFF2-40B4-BE49-F238E27FC236}">
              <a16:creationId xmlns:a16="http://schemas.microsoft.com/office/drawing/2014/main" id="{EBF6612B-CB84-FDD1-56C2-04421DEB5CAA}"/>
            </a:ext>
          </a:extLst>
        </xdr:cNvPr>
        <xdr:cNvSpPr txBox="1"/>
      </xdr:nvSpPr>
      <xdr:spPr>
        <a:xfrm>
          <a:off x="10425747" y="8995601"/>
          <a:ext cx="103047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Successful Transition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49</xdr:row>
      <xdr:rowOff>187956</xdr:rowOff>
    </xdr:from>
    <xdr:to>
      <xdr:col>6</xdr:col>
      <xdr:colOff>47626</xdr:colOff>
      <xdr:row>52</xdr:row>
      <xdr:rowOff>6351</xdr:rowOff>
    </xdr:to>
    <xdr:sp macro="" textlink="">
      <xdr:nvSpPr>
        <xdr:cNvPr id="175" name="MC_BR_C_emergency_near_T_emerg_partial">
          <a:extLst>
            <a:ext uri="{FF2B5EF4-FFF2-40B4-BE49-F238E27FC236}">
              <a16:creationId xmlns:a16="http://schemas.microsoft.com/office/drawing/2014/main" id="{A2BA29C3-DC2B-E50B-7168-D3B14E10E59E}"/>
            </a:ext>
          </a:extLst>
        </xdr:cNvPr>
        <xdr:cNvSpPr/>
      </xdr:nvSpPr>
      <xdr:spPr>
        <a:xfrm>
          <a:off x="10224095" y="9465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51</xdr:row>
      <xdr:rowOff>99251</xdr:rowOff>
    </xdr:from>
    <xdr:ext cx="762453" cy="182550"/>
    <xdr:sp macro="_xll.MC_OnBranchLabelClick" textlink="">
      <xdr:nvSpPr>
        <xdr:cNvPr id="176" name="MC_BN_C_emergency_near_T_emerg_partial">
          <a:extLst>
            <a:ext uri="{FF2B5EF4-FFF2-40B4-BE49-F238E27FC236}">
              <a16:creationId xmlns:a16="http://schemas.microsoft.com/office/drawing/2014/main" id="{2B6A5CDE-C0B1-E1CF-173A-40364579E5C6}"/>
            </a:ext>
          </a:extLst>
        </xdr:cNvPr>
        <xdr:cNvSpPr txBox="1"/>
      </xdr:nvSpPr>
      <xdr:spPr>
        <a:xfrm>
          <a:off x="10425747" y="9757601"/>
          <a:ext cx="7624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Partial Success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55</xdr:row>
      <xdr:rowOff>174625</xdr:rowOff>
    </xdr:from>
    <xdr:to>
      <xdr:col>6</xdr:col>
      <xdr:colOff>47626</xdr:colOff>
      <xdr:row>58</xdr:row>
      <xdr:rowOff>6362</xdr:rowOff>
    </xdr:to>
    <xdr:sp macro="" textlink="">
      <xdr:nvSpPr>
        <xdr:cNvPr id="177" name="MC_BR_C_alt_offshore_T_alt_good">
          <a:extLst>
            <a:ext uri="{FF2B5EF4-FFF2-40B4-BE49-F238E27FC236}">
              <a16:creationId xmlns:a16="http://schemas.microsoft.com/office/drawing/2014/main" id="{1BCE482A-7032-470A-5797-E6B2938BD899}"/>
            </a:ext>
          </a:extLst>
        </xdr:cNvPr>
        <xdr:cNvSpPr/>
      </xdr:nvSpPr>
      <xdr:spPr>
        <a:xfrm>
          <a:off x="10215369" y="10594975"/>
          <a:ext cx="2614807" cy="403237"/>
        </a:xfrm>
        <a:custGeom>
          <a:avLst/>
          <a:gdLst/>
          <a:ahLst/>
          <a:cxnLst/>
          <a:rect l="0" t="0" r="0" b="0"/>
          <a:pathLst>
            <a:path w="261480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614806" y="0"/>
              </a:lnTo>
              <a:lnTo>
                <a:pt x="261480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55</xdr:row>
      <xdr:rowOff>99251</xdr:rowOff>
    </xdr:from>
    <xdr:ext cx="1139158" cy="182550"/>
    <xdr:sp macro="_xll.MC_OnBranchLabelClick" textlink="">
      <xdr:nvSpPr>
        <xdr:cNvPr id="178" name="MC_BN_C_alt_offshore_T_alt_good">
          <a:extLst>
            <a:ext uri="{FF2B5EF4-FFF2-40B4-BE49-F238E27FC236}">
              <a16:creationId xmlns:a16="http://schemas.microsoft.com/office/drawing/2014/main" id="{A8B1599C-9C90-4DE8-1997-61792C08E47F}"/>
            </a:ext>
          </a:extLst>
        </xdr:cNvPr>
        <xdr:cNvSpPr txBox="1"/>
      </xdr:nvSpPr>
      <xdr:spPr>
        <a:xfrm>
          <a:off x="10425747" y="10519601"/>
          <a:ext cx="11391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Good Alternative Found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57</xdr:row>
      <xdr:rowOff>184139</xdr:rowOff>
    </xdr:from>
    <xdr:to>
      <xdr:col>6</xdr:col>
      <xdr:colOff>47626</xdr:colOff>
      <xdr:row>60</xdr:row>
      <xdr:rowOff>15876</xdr:rowOff>
    </xdr:to>
    <xdr:sp macro="" textlink="">
      <xdr:nvSpPr>
        <xdr:cNvPr id="179" name="MC_BR_C_alt_offshore_T_alt_poor">
          <a:extLst>
            <a:ext uri="{FF2B5EF4-FFF2-40B4-BE49-F238E27FC236}">
              <a16:creationId xmlns:a16="http://schemas.microsoft.com/office/drawing/2014/main" id="{7E10B4C9-D90F-9E31-1518-96415A6B193F}"/>
            </a:ext>
          </a:extLst>
        </xdr:cNvPr>
        <xdr:cNvSpPr/>
      </xdr:nvSpPr>
      <xdr:spPr>
        <a:xfrm>
          <a:off x="10215369" y="10985489"/>
          <a:ext cx="2614807" cy="403237"/>
        </a:xfrm>
        <a:custGeom>
          <a:avLst/>
          <a:gdLst/>
          <a:ahLst/>
          <a:cxnLst/>
          <a:rect l="0" t="0" r="0" b="0"/>
          <a:pathLst>
            <a:path w="261480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614806" y="371486"/>
              </a:lnTo>
              <a:lnTo>
                <a:pt x="261480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59</xdr:row>
      <xdr:rowOff>99251</xdr:rowOff>
    </xdr:from>
    <xdr:ext cx="785408" cy="182550"/>
    <xdr:sp macro="_xll.MC_OnBranchLabelClick" textlink="">
      <xdr:nvSpPr>
        <xdr:cNvPr id="180" name="MC_BN_C_alt_offshore_T_alt_poor">
          <a:extLst>
            <a:ext uri="{FF2B5EF4-FFF2-40B4-BE49-F238E27FC236}">
              <a16:creationId xmlns:a16="http://schemas.microsoft.com/office/drawing/2014/main" id="{B1EB9783-CA6C-30AC-BE51-CFF84F26BFBB}"/>
            </a:ext>
          </a:extLst>
        </xdr:cNvPr>
        <xdr:cNvSpPr txBox="1"/>
      </xdr:nvSpPr>
      <xdr:spPr>
        <a:xfrm>
          <a:off x="10425747" y="11281601"/>
          <a:ext cx="78540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Poor Alternative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67</xdr:row>
      <xdr:rowOff>184150</xdr:rowOff>
    </xdr:from>
    <xdr:to>
      <xdr:col>4</xdr:col>
      <xdr:colOff>47626</xdr:colOff>
      <xdr:row>74</xdr:row>
      <xdr:rowOff>917</xdr:rowOff>
    </xdr:to>
    <xdr:sp macro="" textlink="">
      <xdr:nvSpPr>
        <xdr:cNvPr id="181" name="MC_BR_C_vert_ramp_C_vert_demand">
          <a:extLst>
            <a:ext uri="{FF2B5EF4-FFF2-40B4-BE49-F238E27FC236}">
              <a16:creationId xmlns:a16="http://schemas.microsoft.com/office/drawing/2014/main" id="{92D68894-56B1-1B3F-B850-3E42CE928B90}"/>
            </a:ext>
          </a:extLst>
        </xdr:cNvPr>
        <xdr:cNvSpPr/>
      </xdr:nvSpPr>
      <xdr:spPr>
        <a:xfrm>
          <a:off x="4937255" y="12890500"/>
          <a:ext cx="2692271" cy="1150267"/>
        </a:xfrm>
        <a:custGeom>
          <a:avLst/>
          <a:gdLst/>
          <a:ahLst/>
          <a:cxnLst/>
          <a:rect l="0" t="0" r="0" b="0"/>
          <a:pathLst>
            <a:path w="2692271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692270" y="0"/>
              </a:lnTo>
              <a:lnTo>
                <a:pt x="2692270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67</xdr:row>
      <xdr:rowOff>99251</xdr:rowOff>
    </xdr:from>
    <xdr:ext cx="876522" cy="182550"/>
    <xdr:sp macro="_xll.MC_OnBranchLabelClick" textlink="">
      <xdr:nvSpPr>
        <xdr:cNvPr id="182" name="MC_BN_C_vert_ramp_C_vert_demand">
          <a:extLst>
            <a:ext uri="{FF2B5EF4-FFF2-40B4-BE49-F238E27FC236}">
              <a16:creationId xmlns:a16="http://schemas.microsoft.com/office/drawing/2014/main" id="{E741D0E1-1CDE-2A99-1D64-725A5E3A43D2}"/>
            </a:ext>
          </a:extLst>
        </xdr:cNvPr>
        <xdr:cNvSpPr txBox="1"/>
      </xdr:nvSpPr>
      <xdr:spPr>
        <a:xfrm>
          <a:off x="5139372" y="12805601"/>
          <a:ext cx="87652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Smooth Ramp-Up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73</xdr:row>
      <xdr:rowOff>189143</xdr:rowOff>
    </xdr:from>
    <xdr:to>
      <xdr:col>4</xdr:col>
      <xdr:colOff>47626</xdr:colOff>
      <xdr:row>78</xdr:row>
      <xdr:rowOff>6351</xdr:rowOff>
    </xdr:to>
    <xdr:sp macro="" textlink="">
      <xdr:nvSpPr>
        <xdr:cNvPr id="183" name="MC_BR_C_vert_ramp_C_vert_demand_slow">
          <a:extLst>
            <a:ext uri="{FF2B5EF4-FFF2-40B4-BE49-F238E27FC236}">
              <a16:creationId xmlns:a16="http://schemas.microsoft.com/office/drawing/2014/main" id="{FB3C4040-8F24-FB57-442C-3E64BF920EA3}"/>
            </a:ext>
          </a:extLst>
        </xdr:cNvPr>
        <xdr:cNvSpPr/>
      </xdr:nvSpPr>
      <xdr:spPr>
        <a:xfrm>
          <a:off x="4937335" y="14038493"/>
          <a:ext cx="2692191" cy="769708"/>
        </a:xfrm>
        <a:custGeom>
          <a:avLst/>
          <a:gdLst/>
          <a:ahLst/>
          <a:cxnLst/>
          <a:rect l="0" t="0" r="0" b="0"/>
          <a:pathLst>
            <a:path w="269219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92190" y="757007"/>
              </a:lnTo>
              <a:lnTo>
                <a:pt x="269219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77</xdr:row>
      <xdr:rowOff>99250</xdr:rowOff>
    </xdr:from>
    <xdr:ext cx="1087670" cy="182550"/>
    <xdr:sp macro="_xll.MC_OnBranchLabelClick" textlink="">
      <xdr:nvSpPr>
        <xdr:cNvPr id="184" name="MC_BN_C_vert_ramp_C_vert_demand_slow">
          <a:extLst>
            <a:ext uri="{FF2B5EF4-FFF2-40B4-BE49-F238E27FC236}">
              <a16:creationId xmlns:a16="http://schemas.microsoft.com/office/drawing/2014/main" id="{2532BDB0-8936-210A-BBB1-668EFD2D2501}"/>
            </a:ext>
          </a:extLst>
        </xdr:cNvPr>
        <xdr:cNvSpPr txBox="1"/>
      </xdr:nvSpPr>
      <xdr:spPr>
        <a:xfrm>
          <a:off x="5139372" y="14710600"/>
          <a:ext cx="108767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Slower Than Expected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73</xdr:row>
      <xdr:rowOff>189947</xdr:rowOff>
    </xdr:from>
    <xdr:to>
      <xdr:col>4</xdr:col>
      <xdr:colOff>47626</xdr:colOff>
      <xdr:row>84</xdr:row>
      <xdr:rowOff>6351</xdr:rowOff>
    </xdr:to>
    <xdr:sp macro="" textlink="">
      <xdr:nvSpPr>
        <xdr:cNvPr id="185" name="MC_BR_C_vert_ramp_T_vert_problems">
          <a:extLst>
            <a:ext uri="{FF2B5EF4-FFF2-40B4-BE49-F238E27FC236}">
              <a16:creationId xmlns:a16="http://schemas.microsoft.com/office/drawing/2014/main" id="{4F47AFE2-53E6-B128-E078-B8076BE9EB46}"/>
            </a:ext>
          </a:extLst>
        </xdr:cNvPr>
        <xdr:cNvSpPr/>
      </xdr:nvSpPr>
      <xdr:spPr>
        <a:xfrm>
          <a:off x="4937213" y="14039297"/>
          <a:ext cx="2692313" cy="1911904"/>
        </a:xfrm>
        <a:custGeom>
          <a:avLst/>
          <a:gdLst/>
          <a:ahLst/>
          <a:cxnLst/>
          <a:rect l="0" t="0" r="0" b="0"/>
          <a:pathLst>
            <a:path w="2692313" h="1911904">
              <a:moveTo>
                <a:pt x="12652" y="0"/>
              </a:moveTo>
              <a:lnTo>
                <a:pt x="179275" y="1905000"/>
              </a:lnTo>
              <a:lnTo>
                <a:pt x="172950" y="1899203"/>
              </a:lnTo>
              <a:lnTo>
                <a:pt x="2692312" y="1899203"/>
              </a:lnTo>
              <a:lnTo>
                <a:pt x="2692312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83</xdr:row>
      <xdr:rowOff>99250</xdr:rowOff>
    </xdr:from>
    <xdr:ext cx="990592" cy="182550"/>
    <xdr:sp macro="_xll.MC_OnBranchLabelClick" textlink="">
      <xdr:nvSpPr>
        <xdr:cNvPr id="186" name="MC_BN_C_vert_ramp_T_vert_problems">
          <a:extLst>
            <a:ext uri="{FF2B5EF4-FFF2-40B4-BE49-F238E27FC236}">
              <a16:creationId xmlns:a16="http://schemas.microsoft.com/office/drawing/2014/main" id="{8F368D67-EBE1-0101-E209-D15714C8C0F5}"/>
            </a:ext>
          </a:extLst>
        </xdr:cNvPr>
        <xdr:cNvSpPr txBox="1"/>
      </xdr:nvSpPr>
      <xdr:spPr>
        <a:xfrm>
          <a:off x="5139372" y="15853600"/>
          <a:ext cx="99059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Significant Problems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65</xdr:row>
      <xdr:rowOff>184150</xdr:rowOff>
    </xdr:from>
    <xdr:to>
      <xdr:col>5</xdr:col>
      <xdr:colOff>47626</xdr:colOff>
      <xdr:row>68</xdr:row>
      <xdr:rowOff>2545</xdr:rowOff>
    </xdr:to>
    <xdr:sp macro="" textlink="">
      <xdr:nvSpPr>
        <xdr:cNvPr id="187" name="MC_BR_C_vert_demand_T_vert_strong">
          <a:extLst>
            <a:ext uri="{FF2B5EF4-FFF2-40B4-BE49-F238E27FC236}">
              <a16:creationId xmlns:a16="http://schemas.microsoft.com/office/drawing/2014/main" id="{9C4EA40D-08F1-96D3-12B6-8662A5EE7A1F}"/>
            </a:ext>
          </a:extLst>
        </xdr:cNvPr>
        <xdr:cNvSpPr/>
      </xdr:nvSpPr>
      <xdr:spPr>
        <a:xfrm>
          <a:off x="7666633" y="12509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520355" y="0"/>
              </a:lnTo>
              <a:lnTo>
                <a:pt x="25203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65</xdr:row>
      <xdr:rowOff>99251</xdr:rowOff>
    </xdr:from>
    <xdr:ext cx="774058" cy="182550"/>
    <xdr:sp macro="_xll.MC_OnBranchLabelClick" textlink="">
      <xdr:nvSpPr>
        <xdr:cNvPr id="188" name="MC_BN_C_vert_demand_T_vert_strong">
          <a:extLst>
            <a:ext uri="{FF2B5EF4-FFF2-40B4-BE49-F238E27FC236}">
              <a16:creationId xmlns:a16="http://schemas.microsoft.com/office/drawing/2014/main" id="{4E81FDC5-C36D-5E0B-BD33-3E07E841BA55}"/>
            </a:ext>
          </a:extLst>
        </xdr:cNvPr>
        <xdr:cNvSpPr txBox="1"/>
      </xdr:nvSpPr>
      <xdr:spPr>
        <a:xfrm>
          <a:off x="7868285" y="12424601"/>
          <a:ext cx="7740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67</xdr:row>
      <xdr:rowOff>187956</xdr:rowOff>
    </xdr:from>
    <xdr:to>
      <xdr:col>5</xdr:col>
      <xdr:colOff>47626</xdr:colOff>
      <xdr:row>70</xdr:row>
      <xdr:rowOff>6351</xdr:rowOff>
    </xdr:to>
    <xdr:sp macro="" textlink="">
      <xdr:nvSpPr>
        <xdr:cNvPr id="189" name="MC_BR_C_vert_demand_T_vert_normal">
          <a:extLst>
            <a:ext uri="{FF2B5EF4-FFF2-40B4-BE49-F238E27FC236}">
              <a16:creationId xmlns:a16="http://schemas.microsoft.com/office/drawing/2014/main" id="{D7446852-92CD-4289-B050-1CC0B39459B7}"/>
            </a:ext>
          </a:extLst>
        </xdr:cNvPr>
        <xdr:cNvSpPr/>
      </xdr:nvSpPr>
      <xdr:spPr>
        <a:xfrm>
          <a:off x="7666633" y="12894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69</xdr:row>
      <xdr:rowOff>99250</xdr:rowOff>
    </xdr:from>
    <xdr:ext cx="802336" cy="182550"/>
    <xdr:sp macro="_xll.MC_OnBranchLabelClick" textlink="">
      <xdr:nvSpPr>
        <xdr:cNvPr id="190" name="MC_BN_C_vert_demand_T_vert_normal">
          <a:extLst>
            <a:ext uri="{FF2B5EF4-FFF2-40B4-BE49-F238E27FC236}">
              <a16:creationId xmlns:a16="http://schemas.microsoft.com/office/drawing/2014/main" id="{A517958C-F21F-5E55-610E-5BFC0F99C6F4}"/>
            </a:ext>
          </a:extLst>
        </xdr:cNvPr>
        <xdr:cNvSpPr txBox="1"/>
      </xdr:nvSpPr>
      <xdr:spPr>
        <a:xfrm>
          <a:off x="7868285" y="13186600"/>
          <a:ext cx="8023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67</xdr:row>
      <xdr:rowOff>189143</xdr:rowOff>
    </xdr:from>
    <xdr:to>
      <xdr:col>5</xdr:col>
      <xdr:colOff>47626</xdr:colOff>
      <xdr:row>72</xdr:row>
      <xdr:rowOff>6351</xdr:rowOff>
    </xdr:to>
    <xdr:sp macro="" textlink="">
      <xdr:nvSpPr>
        <xdr:cNvPr id="191" name="MC_BR_C_vert_demand_T_vert_weak">
          <a:extLst>
            <a:ext uri="{FF2B5EF4-FFF2-40B4-BE49-F238E27FC236}">
              <a16:creationId xmlns:a16="http://schemas.microsoft.com/office/drawing/2014/main" id="{34674C34-F2A9-09C5-531F-2DDBC5F069D6}"/>
            </a:ext>
          </a:extLst>
        </xdr:cNvPr>
        <xdr:cNvSpPr/>
      </xdr:nvSpPr>
      <xdr:spPr>
        <a:xfrm>
          <a:off x="7666248" y="12895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71</xdr:row>
      <xdr:rowOff>99250</xdr:rowOff>
    </xdr:from>
    <xdr:ext cx="733983" cy="182550"/>
    <xdr:sp macro="_xll.MC_OnBranchLabelClick" textlink="">
      <xdr:nvSpPr>
        <xdr:cNvPr id="192" name="MC_BN_C_vert_demand_T_vert_weak">
          <a:extLst>
            <a:ext uri="{FF2B5EF4-FFF2-40B4-BE49-F238E27FC236}">
              <a16:creationId xmlns:a16="http://schemas.microsoft.com/office/drawing/2014/main" id="{9F9BCED2-A648-7513-E60F-F94B47295187}"/>
            </a:ext>
          </a:extLst>
        </xdr:cNvPr>
        <xdr:cNvSpPr txBox="1"/>
      </xdr:nvSpPr>
      <xdr:spPr>
        <a:xfrm>
          <a:off x="7868285" y="13567600"/>
          <a:ext cx="7339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75</xdr:row>
      <xdr:rowOff>184150</xdr:rowOff>
    </xdr:from>
    <xdr:to>
      <xdr:col>5</xdr:col>
      <xdr:colOff>47626</xdr:colOff>
      <xdr:row>78</xdr:row>
      <xdr:rowOff>2545</xdr:rowOff>
    </xdr:to>
    <xdr:sp macro="" textlink="">
      <xdr:nvSpPr>
        <xdr:cNvPr id="193" name="MC_BR_C_vert_demand_slow_T_vert_slow_strong">
          <a:extLst>
            <a:ext uri="{FF2B5EF4-FFF2-40B4-BE49-F238E27FC236}">
              <a16:creationId xmlns:a16="http://schemas.microsoft.com/office/drawing/2014/main" id="{D30F0BB9-F3F8-62CD-FE3C-AB8960C7B2D8}"/>
            </a:ext>
          </a:extLst>
        </xdr:cNvPr>
        <xdr:cNvSpPr/>
      </xdr:nvSpPr>
      <xdr:spPr>
        <a:xfrm>
          <a:off x="7666633" y="14414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520355" y="0"/>
              </a:lnTo>
              <a:lnTo>
                <a:pt x="25203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75</xdr:row>
      <xdr:rowOff>99250</xdr:rowOff>
    </xdr:from>
    <xdr:ext cx="774058" cy="182550"/>
    <xdr:sp macro="_xll.MC_OnBranchLabelClick" textlink="">
      <xdr:nvSpPr>
        <xdr:cNvPr id="194" name="MC_BN_C_vert_demand_slow_T_vert_slow_strong">
          <a:extLst>
            <a:ext uri="{FF2B5EF4-FFF2-40B4-BE49-F238E27FC236}">
              <a16:creationId xmlns:a16="http://schemas.microsoft.com/office/drawing/2014/main" id="{507CB350-6729-16CF-8B95-072D5A912E86}"/>
            </a:ext>
          </a:extLst>
        </xdr:cNvPr>
        <xdr:cNvSpPr txBox="1"/>
      </xdr:nvSpPr>
      <xdr:spPr>
        <a:xfrm>
          <a:off x="7868285" y="14329600"/>
          <a:ext cx="7740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77</xdr:row>
      <xdr:rowOff>187956</xdr:rowOff>
    </xdr:from>
    <xdr:to>
      <xdr:col>5</xdr:col>
      <xdr:colOff>47626</xdr:colOff>
      <xdr:row>80</xdr:row>
      <xdr:rowOff>6351</xdr:rowOff>
    </xdr:to>
    <xdr:sp macro="" textlink="">
      <xdr:nvSpPr>
        <xdr:cNvPr id="195" name="MC_BR_C_vert_demand_slow_T_vert_slow_normal">
          <a:extLst>
            <a:ext uri="{FF2B5EF4-FFF2-40B4-BE49-F238E27FC236}">
              <a16:creationId xmlns:a16="http://schemas.microsoft.com/office/drawing/2014/main" id="{7B6540B9-E4AC-F80F-0034-6EA9395F21A5}"/>
            </a:ext>
          </a:extLst>
        </xdr:cNvPr>
        <xdr:cNvSpPr/>
      </xdr:nvSpPr>
      <xdr:spPr>
        <a:xfrm>
          <a:off x="7666633" y="14799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79</xdr:row>
      <xdr:rowOff>99250</xdr:rowOff>
    </xdr:from>
    <xdr:ext cx="802336" cy="182550"/>
    <xdr:sp macro="_xll.MC_OnBranchLabelClick" textlink="">
      <xdr:nvSpPr>
        <xdr:cNvPr id="196" name="MC_BN_C_vert_demand_slow_T_vert_slow_normal">
          <a:extLst>
            <a:ext uri="{FF2B5EF4-FFF2-40B4-BE49-F238E27FC236}">
              <a16:creationId xmlns:a16="http://schemas.microsoft.com/office/drawing/2014/main" id="{FAAB1E73-8022-083E-FF04-DD2849835A4E}"/>
            </a:ext>
          </a:extLst>
        </xdr:cNvPr>
        <xdr:cNvSpPr txBox="1"/>
      </xdr:nvSpPr>
      <xdr:spPr>
        <a:xfrm>
          <a:off x="7868285" y="15091600"/>
          <a:ext cx="8023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77</xdr:row>
      <xdr:rowOff>189143</xdr:rowOff>
    </xdr:from>
    <xdr:to>
      <xdr:col>5</xdr:col>
      <xdr:colOff>47626</xdr:colOff>
      <xdr:row>82</xdr:row>
      <xdr:rowOff>6351</xdr:rowOff>
    </xdr:to>
    <xdr:sp macro="" textlink="">
      <xdr:nvSpPr>
        <xdr:cNvPr id="197" name="MC_BR_C_vert_demand_slow_T_vert_slow_weak">
          <a:extLst>
            <a:ext uri="{FF2B5EF4-FFF2-40B4-BE49-F238E27FC236}">
              <a16:creationId xmlns:a16="http://schemas.microsoft.com/office/drawing/2014/main" id="{BA7A22E0-06AC-FAE0-AE78-07F2A9311564}"/>
            </a:ext>
          </a:extLst>
        </xdr:cNvPr>
        <xdr:cNvSpPr/>
      </xdr:nvSpPr>
      <xdr:spPr>
        <a:xfrm>
          <a:off x="7666248" y="14800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81</xdr:row>
      <xdr:rowOff>99250</xdr:rowOff>
    </xdr:from>
    <xdr:ext cx="733983" cy="182550"/>
    <xdr:sp macro="_xll.MC_OnBranchLabelClick" textlink="">
      <xdr:nvSpPr>
        <xdr:cNvPr id="198" name="MC_BN_C_vert_demand_slow_T_vert_slow_weak">
          <a:extLst>
            <a:ext uri="{FF2B5EF4-FFF2-40B4-BE49-F238E27FC236}">
              <a16:creationId xmlns:a16="http://schemas.microsoft.com/office/drawing/2014/main" id="{C1633783-C616-24E6-E6D6-F0A0761D0502}"/>
            </a:ext>
          </a:extLst>
        </xdr:cNvPr>
        <xdr:cNvSpPr txBox="1"/>
      </xdr:nvSpPr>
      <xdr:spPr>
        <a:xfrm>
          <a:off x="7868285" y="15472600"/>
          <a:ext cx="7339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85</xdr:row>
      <xdr:rowOff>184150</xdr:rowOff>
    </xdr:from>
    <xdr:to>
      <xdr:col>4</xdr:col>
      <xdr:colOff>47626</xdr:colOff>
      <xdr:row>88</xdr:row>
      <xdr:rowOff>2545</xdr:rowOff>
    </xdr:to>
    <xdr:sp macro="" textlink="">
      <xdr:nvSpPr>
        <xdr:cNvPr id="199" name="MC_BR_C_status_disruption_T_sq_smooth">
          <a:extLst>
            <a:ext uri="{FF2B5EF4-FFF2-40B4-BE49-F238E27FC236}">
              <a16:creationId xmlns:a16="http://schemas.microsoft.com/office/drawing/2014/main" id="{348B2804-C97E-8C04-5AB2-7BCCAF29BBCB}"/>
            </a:ext>
          </a:extLst>
        </xdr:cNvPr>
        <xdr:cNvSpPr/>
      </xdr:nvSpPr>
      <xdr:spPr>
        <a:xfrm>
          <a:off x="4937721" y="16319500"/>
          <a:ext cx="2691805" cy="389895"/>
        </a:xfrm>
        <a:custGeom>
          <a:avLst/>
          <a:gdLst/>
          <a:ahLst/>
          <a:cxnLst/>
          <a:rect l="0" t="0" r="0" b="0"/>
          <a:pathLst>
            <a:path w="2691805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691804" y="0"/>
              </a:lnTo>
              <a:lnTo>
                <a:pt x="2691804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85</xdr:row>
      <xdr:rowOff>99250</xdr:rowOff>
    </xdr:from>
    <xdr:ext cx="676917" cy="182550"/>
    <xdr:sp macro="_xll.MC_OnBranchLabelClick" textlink="">
      <xdr:nvSpPr>
        <xdr:cNvPr id="200" name="MC_BN_C_status_disruption_T_sq_smooth">
          <a:extLst>
            <a:ext uri="{FF2B5EF4-FFF2-40B4-BE49-F238E27FC236}">
              <a16:creationId xmlns:a16="http://schemas.microsoft.com/office/drawing/2014/main" id="{0F94E8C1-E85A-F55F-60CA-6936AE08BFCF}"/>
            </a:ext>
          </a:extLst>
        </xdr:cNvPr>
        <xdr:cNvSpPr txBox="1"/>
      </xdr:nvSpPr>
      <xdr:spPr>
        <a:xfrm>
          <a:off x="5139372" y="16234600"/>
          <a:ext cx="67691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Disruption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87</xdr:row>
      <xdr:rowOff>187956</xdr:rowOff>
    </xdr:from>
    <xdr:to>
      <xdr:col>4</xdr:col>
      <xdr:colOff>47626</xdr:colOff>
      <xdr:row>90</xdr:row>
      <xdr:rowOff>6351</xdr:rowOff>
    </xdr:to>
    <xdr:sp macro="" textlink="">
      <xdr:nvSpPr>
        <xdr:cNvPr id="201" name="MC_BR_C_status_disruption_T_sq_minor">
          <a:extLst>
            <a:ext uri="{FF2B5EF4-FFF2-40B4-BE49-F238E27FC236}">
              <a16:creationId xmlns:a16="http://schemas.microsoft.com/office/drawing/2014/main" id="{0557E3A6-F993-6C77-BDB0-6BDC45064A7B}"/>
            </a:ext>
          </a:extLst>
        </xdr:cNvPr>
        <xdr:cNvSpPr/>
      </xdr:nvSpPr>
      <xdr:spPr>
        <a:xfrm>
          <a:off x="4937721" y="16704306"/>
          <a:ext cx="2691805" cy="389895"/>
        </a:xfrm>
        <a:custGeom>
          <a:avLst/>
          <a:gdLst/>
          <a:ahLst/>
          <a:cxnLst/>
          <a:rect l="0" t="0" r="0" b="0"/>
          <a:pathLst>
            <a:path w="2691805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691804" y="377194"/>
              </a:lnTo>
              <a:lnTo>
                <a:pt x="2691804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89</xdr:row>
      <xdr:rowOff>99250</xdr:rowOff>
    </xdr:from>
    <xdr:ext cx="802336" cy="182550"/>
    <xdr:sp macro="_xll.MC_OnBranchLabelClick" textlink="">
      <xdr:nvSpPr>
        <xdr:cNvPr id="202" name="MC_BN_C_status_disruption_T_sq_minor">
          <a:extLst>
            <a:ext uri="{FF2B5EF4-FFF2-40B4-BE49-F238E27FC236}">
              <a16:creationId xmlns:a16="http://schemas.microsoft.com/office/drawing/2014/main" id="{FE71E566-0EDD-9526-2475-3996FA0AF56A}"/>
            </a:ext>
          </a:extLst>
        </xdr:cNvPr>
        <xdr:cNvSpPr txBox="1"/>
      </xdr:nvSpPr>
      <xdr:spPr>
        <a:xfrm>
          <a:off x="5139372" y="16996600"/>
          <a:ext cx="8023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Minor Disruption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87</xdr:row>
      <xdr:rowOff>189143</xdr:rowOff>
    </xdr:from>
    <xdr:to>
      <xdr:col>4</xdr:col>
      <xdr:colOff>47626</xdr:colOff>
      <xdr:row>92</xdr:row>
      <xdr:rowOff>6351</xdr:rowOff>
    </xdr:to>
    <xdr:sp macro="" textlink="">
      <xdr:nvSpPr>
        <xdr:cNvPr id="203" name="MC_BR_C_status_disruption_T_sq_major">
          <a:extLst>
            <a:ext uri="{FF2B5EF4-FFF2-40B4-BE49-F238E27FC236}">
              <a16:creationId xmlns:a16="http://schemas.microsoft.com/office/drawing/2014/main" id="{5260281F-011F-3C6A-6EF1-C9BEEA412C23}"/>
            </a:ext>
          </a:extLst>
        </xdr:cNvPr>
        <xdr:cNvSpPr/>
      </xdr:nvSpPr>
      <xdr:spPr>
        <a:xfrm>
          <a:off x="4937335" y="16705493"/>
          <a:ext cx="2692191" cy="769708"/>
        </a:xfrm>
        <a:custGeom>
          <a:avLst/>
          <a:gdLst/>
          <a:ahLst/>
          <a:cxnLst/>
          <a:rect l="0" t="0" r="0" b="0"/>
          <a:pathLst>
            <a:path w="269219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92190" y="757007"/>
              </a:lnTo>
              <a:lnTo>
                <a:pt x="269219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91</xdr:row>
      <xdr:rowOff>99250</xdr:rowOff>
    </xdr:from>
    <xdr:ext cx="802336" cy="182550"/>
    <xdr:sp macro="_xll.MC_OnBranchLabelClick" textlink="">
      <xdr:nvSpPr>
        <xdr:cNvPr id="204" name="MC_BN_C_status_disruption_T_sq_major">
          <a:extLst>
            <a:ext uri="{FF2B5EF4-FFF2-40B4-BE49-F238E27FC236}">
              <a16:creationId xmlns:a16="http://schemas.microsoft.com/office/drawing/2014/main" id="{DF9A2127-6FD6-40AC-6A8A-306799E52120}"/>
            </a:ext>
          </a:extLst>
        </xdr:cNvPr>
        <xdr:cNvSpPr txBox="1"/>
      </xdr:nvSpPr>
      <xdr:spPr>
        <a:xfrm>
          <a:off x="5139372" y="17377600"/>
          <a:ext cx="8023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Disruption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87</xdr:row>
      <xdr:rowOff>189584</xdr:rowOff>
    </xdr:from>
    <xdr:to>
      <xdr:col>4</xdr:col>
      <xdr:colOff>47626</xdr:colOff>
      <xdr:row>94</xdr:row>
      <xdr:rowOff>6351</xdr:rowOff>
    </xdr:to>
    <xdr:sp macro="" textlink="">
      <xdr:nvSpPr>
        <xdr:cNvPr id="205" name="MC_BR_C_status_disruption_T_sq_catastrophic">
          <a:extLst>
            <a:ext uri="{FF2B5EF4-FFF2-40B4-BE49-F238E27FC236}">
              <a16:creationId xmlns:a16="http://schemas.microsoft.com/office/drawing/2014/main" id="{FFF4F0DB-4294-96D8-46CD-EF4AE03EBB28}"/>
            </a:ext>
          </a:extLst>
        </xdr:cNvPr>
        <xdr:cNvSpPr/>
      </xdr:nvSpPr>
      <xdr:spPr>
        <a:xfrm>
          <a:off x="4937255" y="16705934"/>
          <a:ext cx="2692271" cy="1150267"/>
        </a:xfrm>
        <a:custGeom>
          <a:avLst/>
          <a:gdLst/>
          <a:ahLst/>
          <a:cxnLst/>
          <a:rect l="0" t="0" r="0" b="0"/>
          <a:pathLst>
            <a:path w="2692271" h="1150267">
              <a:moveTo>
                <a:pt x="12567" y="0"/>
              </a:moveTo>
              <a:lnTo>
                <a:pt x="179191" y="1143000"/>
              </a:lnTo>
              <a:lnTo>
                <a:pt x="172908" y="1137566"/>
              </a:lnTo>
              <a:lnTo>
                <a:pt x="2692270" y="1137566"/>
              </a:lnTo>
              <a:lnTo>
                <a:pt x="2692270" y="1150266"/>
              </a:lnTo>
              <a:lnTo>
                <a:pt x="172908" y="1150266"/>
              </a:lnTo>
              <a:lnTo>
                <a:pt x="166624" y="1144832"/>
              </a:lnTo>
              <a:lnTo>
                <a:pt x="0" y="183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93</xdr:row>
      <xdr:rowOff>99250</xdr:rowOff>
    </xdr:from>
    <xdr:ext cx="1121782" cy="182550"/>
    <xdr:sp macro="_xll.MC_OnBranchLabelClick" textlink="">
      <xdr:nvSpPr>
        <xdr:cNvPr id="206" name="MC_BN_C_status_disruption_T_sq_catastrophic">
          <a:extLst>
            <a:ext uri="{FF2B5EF4-FFF2-40B4-BE49-F238E27FC236}">
              <a16:creationId xmlns:a16="http://schemas.microsoft.com/office/drawing/2014/main" id="{98DBBF59-A71F-9C14-5EB6-1B3949712442}"/>
            </a:ext>
          </a:extLst>
        </xdr:cNvPr>
        <xdr:cNvSpPr txBox="1"/>
      </xdr:nvSpPr>
      <xdr:spPr>
        <a:xfrm>
          <a:off x="5139372" y="17758600"/>
          <a:ext cx="112178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Catastrophic Disruption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4</xdr:col>
      <xdr:colOff>4763</xdr:colOff>
      <xdr:row>19</xdr:row>
      <xdr:rowOff>109537</xdr:rowOff>
    </xdr:from>
    <xdr:to>
      <xdr:col>4</xdr:col>
      <xdr:colOff>176213</xdr:colOff>
      <xdr:row>20</xdr:row>
      <xdr:rowOff>80962</xdr:rowOff>
    </xdr:to>
    <xdr:sp macro="_xll.MC_OnNodeClick" textlink="">
      <xdr:nvSpPr>
        <xdr:cNvPr id="207" name="MC_T_near_smooth">
          <a:extLst>
            <a:ext uri="{FF2B5EF4-FFF2-40B4-BE49-F238E27FC236}">
              <a16:creationId xmlns:a16="http://schemas.microsoft.com/office/drawing/2014/main" id="{83BE1B92-60B3-34F7-C9AD-699AD30703B6}"/>
            </a:ext>
          </a:extLst>
        </xdr:cNvPr>
        <xdr:cNvSpPr/>
      </xdr:nvSpPr>
      <xdr:spPr>
        <a:xfrm rot="16200000">
          <a:off x="7591425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21</xdr:row>
      <xdr:rowOff>109538</xdr:rowOff>
    </xdr:from>
    <xdr:to>
      <xdr:col>3</xdr:col>
      <xdr:colOff>180975</xdr:colOff>
      <xdr:row>22</xdr:row>
      <xdr:rowOff>80963</xdr:rowOff>
    </xdr:to>
    <xdr:sp macro="_xll.MC_OnNodeClick" textlink="">
      <xdr:nvSpPr>
        <xdr:cNvPr id="208" name="MC_C_near_disruption">
          <a:extLst>
            <a:ext uri="{FF2B5EF4-FFF2-40B4-BE49-F238E27FC236}">
              <a16:creationId xmlns:a16="http://schemas.microsoft.com/office/drawing/2014/main" id="{DFCEE543-E180-DA0B-13FF-9EA54DB929DB}"/>
            </a:ext>
          </a:extLst>
        </xdr:cNvPr>
        <xdr:cNvSpPr/>
      </xdr:nvSpPr>
      <xdr:spPr>
        <a:xfrm>
          <a:off x="4862513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23</xdr:row>
      <xdr:rowOff>109537</xdr:rowOff>
    </xdr:from>
    <xdr:to>
      <xdr:col>4</xdr:col>
      <xdr:colOff>176213</xdr:colOff>
      <xdr:row>24</xdr:row>
      <xdr:rowOff>80962</xdr:rowOff>
    </xdr:to>
    <xdr:sp macro="_xll.MC_OnNodeClick" textlink="">
      <xdr:nvSpPr>
        <xdr:cNvPr id="209" name="MC_T_near_minor">
          <a:extLst>
            <a:ext uri="{FF2B5EF4-FFF2-40B4-BE49-F238E27FC236}">
              <a16:creationId xmlns:a16="http://schemas.microsoft.com/office/drawing/2014/main" id="{2A7BE361-7120-9F4F-63BF-B37BCDDD3EFC}"/>
            </a:ext>
          </a:extLst>
        </xdr:cNvPr>
        <xdr:cNvSpPr/>
      </xdr:nvSpPr>
      <xdr:spPr>
        <a:xfrm rot="16200000">
          <a:off x="7591425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25</xdr:row>
      <xdr:rowOff>109537</xdr:rowOff>
    </xdr:from>
    <xdr:to>
      <xdr:col>6</xdr:col>
      <xdr:colOff>176213</xdr:colOff>
      <xdr:row>26</xdr:row>
      <xdr:rowOff>80962</xdr:rowOff>
    </xdr:to>
    <xdr:sp macro="_xll.MC_OnNodeClick" textlink="">
      <xdr:nvSpPr>
        <xdr:cNvPr id="210" name="MC_T_backup_fast">
          <a:extLst>
            <a:ext uri="{FF2B5EF4-FFF2-40B4-BE49-F238E27FC236}">
              <a16:creationId xmlns:a16="http://schemas.microsoft.com/office/drawing/2014/main" id="{867DB36D-790C-3629-9695-6F2066A96D7C}"/>
            </a:ext>
          </a:extLst>
        </xdr:cNvPr>
        <xdr:cNvSpPr/>
      </xdr:nvSpPr>
      <xdr:spPr>
        <a:xfrm rot="16200000">
          <a:off x="12792075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27</xdr:row>
      <xdr:rowOff>109538</xdr:rowOff>
    </xdr:from>
    <xdr:to>
      <xdr:col>5</xdr:col>
      <xdr:colOff>180975</xdr:colOff>
      <xdr:row>28</xdr:row>
      <xdr:rowOff>80963</xdr:rowOff>
    </xdr:to>
    <xdr:sp macro="_xll.MC_OnNodeClick" textlink="">
      <xdr:nvSpPr>
        <xdr:cNvPr id="211" name="MC_C_backup">
          <a:extLst>
            <a:ext uri="{FF2B5EF4-FFF2-40B4-BE49-F238E27FC236}">
              <a16:creationId xmlns:a16="http://schemas.microsoft.com/office/drawing/2014/main" id="{6C67104C-0E90-D1AE-5195-01C3269C63BB}"/>
            </a:ext>
          </a:extLst>
        </xdr:cNvPr>
        <xdr:cNvSpPr/>
      </xdr:nvSpPr>
      <xdr:spPr>
        <a:xfrm>
          <a:off x="10148888" y="519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29</xdr:row>
      <xdr:rowOff>109537</xdr:rowOff>
    </xdr:from>
    <xdr:to>
      <xdr:col>6</xdr:col>
      <xdr:colOff>176213</xdr:colOff>
      <xdr:row>30</xdr:row>
      <xdr:rowOff>80962</xdr:rowOff>
    </xdr:to>
    <xdr:sp macro="_xll.MC_OnNodeClick" textlink="">
      <xdr:nvSpPr>
        <xdr:cNvPr id="212" name="MC_T_backup_slow">
          <a:extLst>
            <a:ext uri="{FF2B5EF4-FFF2-40B4-BE49-F238E27FC236}">
              <a16:creationId xmlns:a16="http://schemas.microsoft.com/office/drawing/2014/main" id="{5E6ABAC1-7FA5-68F7-B3AD-EBE9F87270CC}"/>
            </a:ext>
          </a:extLst>
        </xdr:cNvPr>
        <xdr:cNvSpPr/>
      </xdr:nvSpPr>
      <xdr:spPr>
        <a:xfrm rot="16200000">
          <a:off x="12792075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31</xdr:row>
      <xdr:rowOff>109538</xdr:rowOff>
    </xdr:from>
    <xdr:to>
      <xdr:col>4</xdr:col>
      <xdr:colOff>180975</xdr:colOff>
      <xdr:row>32</xdr:row>
      <xdr:rowOff>80963</xdr:rowOff>
    </xdr:to>
    <xdr:sp macro="_xll.MC_OnNodeClick" textlink="">
      <xdr:nvSpPr>
        <xdr:cNvPr id="213" name="MC_D_near_major">
          <a:extLst>
            <a:ext uri="{FF2B5EF4-FFF2-40B4-BE49-F238E27FC236}">
              <a16:creationId xmlns:a16="http://schemas.microsoft.com/office/drawing/2014/main" id="{A04668F8-408E-4CC6-6549-D7E4FD3D6497}"/>
            </a:ext>
          </a:extLst>
        </xdr:cNvPr>
        <xdr:cNvSpPr/>
      </xdr:nvSpPr>
      <xdr:spPr>
        <a:xfrm>
          <a:off x="7591425" y="5957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33</xdr:row>
      <xdr:rowOff>109537</xdr:rowOff>
    </xdr:from>
    <xdr:to>
      <xdr:col>6</xdr:col>
      <xdr:colOff>176213</xdr:colOff>
      <xdr:row>34</xdr:row>
      <xdr:rowOff>80962</xdr:rowOff>
    </xdr:to>
    <xdr:sp macro="_xll.MC_OnNodeClick" textlink="">
      <xdr:nvSpPr>
        <xdr:cNvPr id="214" name="MC_T_wait_quick">
          <a:extLst>
            <a:ext uri="{FF2B5EF4-FFF2-40B4-BE49-F238E27FC236}">
              <a16:creationId xmlns:a16="http://schemas.microsoft.com/office/drawing/2014/main" id="{9A09C7B2-00D2-3EC8-338C-B94A2FE1FDC1}"/>
            </a:ext>
          </a:extLst>
        </xdr:cNvPr>
        <xdr:cNvSpPr/>
      </xdr:nvSpPr>
      <xdr:spPr>
        <a:xfrm rot="16200000">
          <a:off x="12792075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35</xdr:row>
      <xdr:rowOff>109538</xdr:rowOff>
    </xdr:from>
    <xdr:to>
      <xdr:col>5</xdr:col>
      <xdr:colOff>180975</xdr:colOff>
      <xdr:row>36</xdr:row>
      <xdr:rowOff>80963</xdr:rowOff>
    </xdr:to>
    <xdr:sp macro="_xll.MC_OnNodeClick" textlink="">
      <xdr:nvSpPr>
        <xdr:cNvPr id="215" name="MC_C_wait_near">
          <a:extLst>
            <a:ext uri="{FF2B5EF4-FFF2-40B4-BE49-F238E27FC236}">
              <a16:creationId xmlns:a16="http://schemas.microsoft.com/office/drawing/2014/main" id="{592D6D9E-2ACD-D317-46D6-00ECA07E68AA}"/>
            </a:ext>
          </a:extLst>
        </xdr:cNvPr>
        <xdr:cNvSpPr/>
      </xdr:nvSpPr>
      <xdr:spPr>
        <a:xfrm>
          <a:off x="10148888" y="671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37</xdr:row>
      <xdr:rowOff>109537</xdr:rowOff>
    </xdr:from>
    <xdr:to>
      <xdr:col>6</xdr:col>
      <xdr:colOff>176213</xdr:colOff>
      <xdr:row>38</xdr:row>
      <xdr:rowOff>80962</xdr:rowOff>
    </xdr:to>
    <xdr:sp macro="_xll.MC_OnNodeClick" textlink="">
      <xdr:nvSpPr>
        <xdr:cNvPr id="216" name="MC_T_wait_extended">
          <a:extLst>
            <a:ext uri="{FF2B5EF4-FFF2-40B4-BE49-F238E27FC236}">
              <a16:creationId xmlns:a16="http://schemas.microsoft.com/office/drawing/2014/main" id="{B091E46A-E40B-E6A0-555E-1FC90A702C1F}"/>
            </a:ext>
          </a:extLst>
        </xdr:cNvPr>
        <xdr:cNvSpPr/>
      </xdr:nvSpPr>
      <xdr:spPr>
        <a:xfrm rot="16200000">
          <a:off x="12792075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39</xdr:row>
      <xdr:rowOff>109538</xdr:rowOff>
    </xdr:from>
    <xdr:to>
      <xdr:col>2</xdr:col>
      <xdr:colOff>180975</xdr:colOff>
      <xdr:row>40</xdr:row>
      <xdr:rowOff>80963</xdr:rowOff>
    </xdr:to>
    <xdr:sp macro="_xll.MC_OnNodeClick" textlink="">
      <xdr:nvSpPr>
        <xdr:cNvPr id="217" name="MC_D_root">
          <a:extLst>
            <a:ext uri="{FF2B5EF4-FFF2-40B4-BE49-F238E27FC236}">
              <a16:creationId xmlns:a16="http://schemas.microsoft.com/office/drawing/2014/main" id="{BB81289A-936D-20B3-463D-0FE3738F3410}"/>
            </a:ext>
          </a:extLst>
        </xdr:cNvPr>
        <xdr:cNvSpPr/>
      </xdr:nvSpPr>
      <xdr:spPr>
        <a:xfrm>
          <a:off x="2462213" y="7481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41</xdr:row>
      <xdr:rowOff>109537</xdr:rowOff>
    </xdr:from>
    <xdr:to>
      <xdr:col>4</xdr:col>
      <xdr:colOff>176213</xdr:colOff>
      <xdr:row>42</xdr:row>
      <xdr:rowOff>80962</xdr:rowOff>
    </xdr:to>
    <xdr:sp macro="_xll.MC_OnNodeClick" textlink="">
      <xdr:nvSpPr>
        <xdr:cNvPr id="218" name="MC_T_off_smooth">
          <a:extLst>
            <a:ext uri="{FF2B5EF4-FFF2-40B4-BE49-F238E27FC236}">
              <a16:creationId xmlns:a16="http://schemas.microsoft.com/office/drawing/2014/main" id="{88BA6788-05D6-A657-90EB-9D3CA07A1053}"/>
            </a:ext>
          </a:extLst>
        </xdr:cNvPr>
        <xdr:cNvSpPr/>
      </xdr:nvSpPr>
      <xdr:spPr>
        <a:xfrm rot="16200000">
          <a:off x="7591425" y="785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43</xdr:row>
      <xdr:rowOff>109538</xdr:rowOff>
    </xdr:from>
    <xdr:to>
      <xdr:col>3</xdr:col>
      <xdr:colOff>180975</xdr:colOff>
      <xdr:row>44</xdr:row>
      <xdr:rowOff>80963</xdr:rowOff>
    </xdr:to>
    <xdr:sp macro="_xll.MC_OnNodeClick" textlink="">
      <xdr:nvSpPr>
        <xdr:cNvPr id="219" name="MC_C_off_disruption">
          <a:extLst>
            <a:ext uri="{FF2B5EF4-FFF2-40B4-BE49-F238E27FC236}">
              <a16:creationId xmlns:a16="http://schemas.microsoft.com/office/drawing/2014/main" id="{DA7C6157-C2CB-37A5-2281-E636B51B72A0}"/>
            </a:ext>
          </a:extLst>
        </xdr:cNvPr>
        <xdr:cNvSpPr/>
      </xdr:nvSpPr>
      <xdr:spPr>
        <a:xfrm>
          <a:off x="4862513" y="8243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45</xdr:row>
      <xdr:rowOff>109537</xdr:rowOff>
    </xdr:from>
    <xdr:to>
      <xdr:col>4</xdr:col>
      <xdr:colOff>176213</xdr:colOff>
      <xdr:row>46</xdr:row>
      <xdr:rowOff>80962</xdr:rowOff>
    </xdr:to>
    <xdr:sp macro="_xll.MC_OnNodeClick" textlink="">
      <xdr:nvSpPr>
        <xdr:cNvPr id="220" name="MC_T_off_shipping">
          <a:extLst>
            <a:ext uri="{FF2B5EF4-FFF2-40B4-BE49-F238E27FC236}">
              <a16:creationId xmlns:a16="http://schemas.microsoft.com/office/drawing/2014/main" id="{6ECF315D-1932-603A-E29F-DFA1CF78594A}"/>
            </a:ext>
          </a:extLst>
        </xdr:cNvPr>
        <xdr:cNvSpPr/>
      </xdr:nvSpPr>
      <xdr:spPr>
        <a:xfrm rot="16200000">
          <a:off x="7591425" y="862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47</xdr:row>
      <xdr:rowOff>109537</xdr:rowOff>
    </xdr:from>
    <xdr:to>
      <xdr:col>6</xdr:col>
      <xdr:colOff>176213</xdr:colOff>
      <xdr:row>48</xdr:row>
      <xdr:rowOff>80962</xdr:rowOff>
    </xdr:to>
    <xdr:sp macro="_xll.MC_OnNodeClick" textlink="">
      <xdr:nvSpPr>
        <xdr:cNvPr id="221" name="MC_T_emerg_ok">
          <a:extLst>
            <a:ext uri="{FF2B5EF4-FFF2-40B4-BE49-F238E27FC236}">
              <a16:creationId xmlns:a16="http://schemas.microsoft.com/office/drawing/2014/main" id="{0E54364F-5A92-FA51-9DD9-3EA1907A909A}"/>
            </a:ext>
          </a:extLst>
        </xdr:cNvPr>
        <xdr:cNvSpPr/>
      </xdr:nvSpPr>
      <xdr:spPr>
        <a:xfrm rot="16200000">
          <a:off x="12792075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49</xdr:row>
      <xdr:rowOff>109538</xdr:rowOff>
    </xdr:from>
    <xdr:to>
      <xdr:col>5</xdr:col>
      <xdr:colOff>180975</xdr:colOff>
      <xdr:row>50</xdr:row>
      <xdr:rowOff>80963</xdr:rowOff>
    </xdr:to>
    <xdr:sp macro="_xll.MC_OnNodeClick" textlink="">
      <xdr:nvSpPr>
        <xdr:cNvPr id="222" name="MC_C_emergency_near">
          <a:extLst>
            <a:ext uri="{FF2B5EF4-FFF2-40B4-BE49-F238E27FC236}">
              <a16:creationId xmlns:a16="http://schemas.microsoft.com/office/drawing/2014/main" id="{CBE0A3EE-5D3E-4C39-CE4C-11ADBB37E55A}"/>
            </a:ext>
          </a:extLst>
        </xdr:cNvPr>
        <xdr:cNvSpPr/>
      </xdr:nvSpPr>
      <xdr:spPr>
        <a:xfrm>
          <a:off x="10148888" y="938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51</xdr:row>
      <xdr:rowOff>109537</xdr:rowOff>
    </xdr:from>
    <xdr:to>
      <xdr:col>6</xdr:col>
      <xdr:colOff>176213</xdr:colOff>
      <xdr:row>52</xdr:row>
      <xdr:rowOff>80962</xdr:rowOff>
    </xdr:to>
    <xdr:sp macro="_xll.MC_OnNodeClick" textlink="">
      <xdr:nvSpPr>
        <xdr:cNvPr id="223" name="MC_T_emerg_partial">
          <a:extLst>
            <a:ext uri="{FF2B5EF4-FFF2-40B4-BE49-F238E27FC236}">
              <a16:creationId xmlns:a16="http://schemas.microsoft.com/office/drawing/2014/main" id="{360A19FC-3358-0B0F-32B5-943A3F60BEB2}"/>
            </a:ext>
          </a:extLst>
        </xdr:cNvPr>
        <xdr:cNvSpPr/>
      </xdr:nvSpPr>
      <xdr:spPr>
        <a:xfrm rot="16200000">
          <a:off x="12792075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53</xdr:row>
      <xdr:rowOff>109538</xdr:rowOff>
    </xdr:from>
    <xdr:to>
      <xdr:col>4</xdr:col>
      <xdr:colOff>180975</xdr:colOff>
      <xdr:row>54</xdr:row>
      <xdr:rowOff>80963</xdr:rowOff>
    </xdr:to>
    <xdr:sp macro="_xll.MC_OnNodeClick" textlink="">
      <xdr:nvSpPr>
        <xdr:cNvPr id="224" name="MC_D_geo_crisis">
          <a:extLst>
            <a:ext uri="{FF2B5EF4-FFF2-40B4-BE49-F238E27FC236}">
              <a16:creationId xmlns:a16="http://schemas.microsoft.com/office/drawing/2014/main" id="{75EF70E2-275F-2840-D1E7-0D43F86E2905}"/>
            </a:ext>
          </a:extLst>
        </xdr:cNvPr>
        <xdr:cNvSpPr/>
      </xdr:nvSpPr>
      <xdr:spPr>
        <a:xfrm>
          <a:off x="7591425" y="10148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55</xdr:row>
      <xdr:rowOff>109537</xdr:rowOff>
    </xdr:from>
    <xdr:to>
      <xdr:col>6</xdr:col>
      <xdr:colOff>176213</xdr:colOff>
      <xdr:row>56</xdr:row>
      <xdr:rowOff>80962</xdr:rowOff>
    </xdr:to>
    <xdr:sp macro="_xll.MC_OnNodeClick" textlink="">
      <xdr:nvSpPr>
        <xdr:cNvPr id="225" name="MC_T_alt_good">
          <a:extLst>
            <a:ext uri="{FF2B5EF4-FFF2-40B4-BE49-F238E27FC236}">
              <a16:creationId xmlns:a16="http://schemas.microsoft.com/office/drawing/2014/main" id="{868CDBD7-B2B7-E215-F5FF-F9F665EA0ABC}"/>
            </a:ext>
          </a:extLst>
        </xdr:cNvPr>
        <xdr:cNvSpPr/>
      </xdr:nvSpPr>
      <xdr:spPr>
        <a:xfrm rot="16200000">
          <a:off x="12792075" y="1052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57</xdr:row>
      <xdr:rowOff>109538</xdr:rowOff>
    </xdr:from>
    <xdr:to>
      <xdr:col>5</xdr:col>
      <xdr:colOff>180975</xdr:colOff>
      <xdr:row>58</xdr:row>
      <xdr:rowOff>80963</xdr:rowOff>
    </xdr:to>
    <xdr:sp macro="_xll.MC_OnNodeClick" textlink="">
      <xdr:nvSpPr>
        <xdr:cNvPr id="226" name="MC_C_alt_offshore">
          <a:extLst>
            <a:ext uri="{FF2B5EF4-FFF2-40B4-BE49-F238E27FC236}">
              <a16:creationId xmlns:a16="http://schemas.microsoft.com/office/drawing/2014/main" id="{83194159-007F-6998-B350-6FA08D71BC1F}"/>
            </a:ext>
          </a:extLst>
        </xdr:cNvPr>
        <xdr:cNvSpPr/>
      </xdr:nvSpPr>
      <xdr:spPr>
        <a:xfrm>
          <a:off x="10148888" y="10910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59</xdr:row>
      <xdr:rowOff>109537</xdr:rowOff>
    </xdr:from>
    <xdr:to>
      <xdr:col>6</xdr:col>
      <xdr:colOff>176213</xdr:colOff>
      <xdr:row>60</xdr:row>
      <xdr:rowOff>80962</xdr:rowOff>
    </xdr:to>
    <xdr:sp macro="_xll.MC_OnNodeClick" textlink="">
      <xdr:nvSpPr>
        <xdr:cNvPr id="227" name="MC_T_alt_poor">
          <a:extLst>
            <a:ext uri="{FF2B5EF4-FFF2-40B4-BE49-F238E27FC236}">
              <a16:creationId xmlns:a16="http://schemas.microsoft.com/office/drawing/2014/main" id="{56B78457-9C69-BF3A-499A-5BCE15DD4923}"/>
            </a:ext>
          </a:extLst>
        </xdr:cNvPr>
        <xdr:cNvSpPr/>
      </xdr:nvSpPr>
      <xdr:spPr>
        <a:xfrm rot="16200000">
          <a:off x="12792075" y="1128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61</xdr:row>
      <xdr:rowOff>109537</xdr:rowOff>
    </xdr:from>
    <xdr:to>
      <xdr:col>5</xdr:col>
      <xdr:colOff>176213</xdr:colOff>
      <xdr:row>62</xdr:row>
      <xdr:rowOff>80962</xdr:rowOff>
    </xdr:to>
    <xdr:sp macro="_xll.MC_OnNodeClick" textlink="">
      <xdr:nvSpPr>
        <xdr:cNvPr id="228" name="MC_T_halt">
          <a:extLst>
            <a:ext uri="{FF2B5EF4-FFF2-40B4-BE49-F238E27FC236}">
              <a16:creationId xmlns:a16="http://schemas.microsoft.com/office/drawing/2014/main" id="{A894B010-E7D6-CA29-9916-777983EB6BE4}"/>
            </a:ext>
          </a:extLst>
        </xdr:cNvPr>
        <xdr:cNvSpPr/>
      </xdr:nvSpPr>
      <xdr:spPr>
        <a:xfrm rot="16200000">
          <a:off x="10148888" y="1166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63</xdr:row>
      <xdr:rowOff>109537</xdr:rowOff>
    </xdr:from>
    <xdr:to>
      <xdr:col>4</xdr:col>
      <xdr:colOff>176213</xdr:colOff>
      <xdr:row>64</xdr:row>
      <xdr:rowOff>80962</xdr:rowOff>
    </xdr:to>
    <xdr:sp macro="_xll.MC_OnNodeClick" textlink="">
      <xdr:nvSpPr>
        <xdr:cNvPr id="229" name="MC_T_off_quality">
          <a:extLst>
            <a:ext uri="{FF2B5EF4-FFF2-40B4-BE49-F238E27FC236}">
              <a16:creationId xmlns:a16="http://schemas.microsoft.com/office/drawing/2014/main" id="{C3246B75-C9F2-3607-C942-D01C74AA516C}"/>
            </a:ext>
          </a:extLst>
        </xdr:cNvPr>
        <xdr:cNvSpPr/>
      </xdr:nvSpPr>
      <xdr:spPr>
        <a:xfrm rot="16200000">
          <a:off x="7591425" y="1204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65</xdr:row>
      <xdr:rowOff>109537</xdr:rowOff>
    </xdr:from>
    <xdr:to>
      <xdr:col>5</xdr:col>
      <xdr:colOff>176213</xdr:colOff>
      <xdr:row>66</xdr:row>
      <xdr:rowOff>80962</xdr:rowOff>
    </xdr:to>
    <xdr:sp macro="_xll.MC_OnNodeClick" textlink="">
      <xdr:nvSpPr>
        <xdr:cNvPr id="230" name="MC_T_vert_strong">
          <a:extLst>
            <a:ext uri="{FF2B5EF4-FFF2-40B4-BE49-F238E27FC236}">
              <a16:creationId xmlns:a16="http://schemas.microsoft.com/office/drawing/2014/main" id="{9FC1D62E-7834-3503-73FF-99D5FB782447}"/>
            </a:ext>
          </a:extLst>
        </xdr:cNvPr>
        <xdr:cNvSpPr/>
      </xdr:nvSpPr>
      <xdr:spPr>
        <a:xfrm rot="16200000">
          <a:off x="10148888" y="1243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67</xdr:row>
      <xdr:rowOff>109538</xdr:rowOff>
    </xdr:from>
    <xdr:to>
      <xdr:col>4</xdr:col>
      <xdr:colOff>180975</xdr:colOff>
      <xdr:row>68</xdr:row>
      <xdr:rowOff>80963</xdr:rowOff>
    </xdr:to>
    <xdr:sp macro="_xll.MC_OnNodeClick" textlink="">
      <xdr:nvSpPr>
        <xdr:cNvPr id="231" name="MC_C_vert_demand">
          <a:extLst>
            <a:ext uri="{FF2B5EF4-FFF2-40B4-BE49-F238E27FC236}">
              <a16:creationId xmlns:a16="http://schemas.microsoft.com/office/drawing/2014/main" id="{A54A2A40-FF64-5654-A86B-61674CDF94E5}"/>
            </a:ext>
          </a:extLst>
        </xdr:cNvPr>
        <xdr:cNvSpPr/>
      </xdr:nvSpPr>
      <xdr:spPr>
        <a:xfrm>
          <a:off x="7591425" y="1281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69</xdr:row>
      <xdr:rowOff>109537</xdr:rowOff>
    </xdr:from>
    <xdr:to>
      <xdr:col>5</xdr:col>
      <xdr:colOff>176213</xdr:colOff>
      <xdr:row>70</xdr:row>
      <xdr:rowOff>80962</xdr:rowOff>
    </xdr:to>
    <xdr:sp macro="_xll.MC_OnNodeClick" textlink="">
      <xdr:nvSpPr>
        <xdr:cNvPr id="232" name="MC_T_vert_normal">
          <a:extLst>
            <a:ext uri="{FF2B5EF4-FFF2-40B4-BE49-F238E27FC236}">
              <a16:creationId xmlns:a16="http://schemas.microsoft.com/office/drawing/2014/main" id="{3737A8E9-C4C1-4AA7-F4FE-85BB89207F14}"/>
            </a:ext>
          </a:extLst>
        </xdr:cNvPr>
        <xdr:cNvSpPr/>
      </xdr:nvSpPr>
      <xdr:spPr>
        <a:xfrm rot="16200000">
          <a:off x="10148888" y="1319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71</xdr:row>
      <xdr:rowOff>109537</xdr:rowOff>
    </xdr:from>
    <xdr:to>
      <xdr:col>5</xdr:col>
      <xdr:colOff>176213</xdr:colOff>
      <xdr:row>72</xdr:row>
      <xdr:rowOff>80962</xdr:rowOff>
    </xdr:to>
    <xdr:sp macro="_xll.MC_OnNodeClick" textlink="">
      <xdr:nvSpPr>
        <xdr:cNvPr id="233" name="MC_T_vert_weak">
          <a:extLst>
            <a:ext uri="{FF2B5EF4-FFF2-40B4-BE49-F238E27FC236}">
              <a16:creationId xmlns:a16="http://schemas.microsoft.com/office/drawing/2014/main" id="{BE2D8FEA-33A2-CA63-00BC-4DF7C935D0CB}"/>
            </a:ext>
          </a:extLst>
        </xdr:cNvPr>
        <xdr:cNvSpPr/>
      </xdr:nvSpPr>
      <xdr:spPr>
        <a:xfrm rot="16200000">
          <a:off x="10148888" y="1357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73</xdr:row>
      <xdr:rowOff>109538</xdr:rowOff>
    </xdr:from>
    <xdr:to>
      <xdr:col>3</xdr:col>
      <xdr:colOff>180975</xdr:colOff>
      <xdr:row>74</xdr:row>
      <xdr:rowOff>80963</xdr:rowOff>
    </xdr:to>
    <xdr:sp macro="_xll.MC_OnNodeClick" textlink="">
      <xdr:nvSpPr>
        <xdr:cNvPr id="234" name="MC_C_vert_ramp">
          <a:extLst>
            <a:ext uri="{FF2B5EF4-FFF2-40B4-BE49-F238E27FC236}">
              <a16:creationId xmlns:a16="http://schemas.microsoft.com/office/drawing/2014/main" id="{B2CC9CA0-EECE-0758-21C4-B8D740AD54AA}"/>
            </a:ext>
          </a:extLst>
        </xdr:cNvPr>
        <xdr:cNvSpPr/>
      </xdr:nvSpPr>
      <xdr:spPr>
        <a:xfrm>
          <a:off x="4862513" y="13958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75</xdr:row>
      <xdr:rowOff>109537</xdr:rowOff>
    </xdr:from>
    <xdr:to>
      <xdr:col>5</xdr:col>
      <xdr:colOff>176213</xdr:colOff>
      <xdr:row>76</xdr:row>
      <xdr:rowOff>80962</xdr:rowOff>
    </xdr:to>
    <xdr:sp macro="_xll.MC_OnNodeClick" textlink="">
      <xdr:nvSpPr>
        <xdr:cNvPr id="235" name="MC_T_vert_slow_strong">
          <a:extLst>
            <a:ext uri="{FF2B5EF4-FFF2-40B4-BE49-F238E27FC236}">
              <a16:creationId xmlns:a16="http://schemas.microsoft.com/office/drawing/2014/main" id="{17D9B830-4776-D234-80CE-2F2CE06F0EA5}"/>
            </a:ext>
          </a:extLst>
        </xdr:cNvPr>
        <xdr:cNvSpPr/>
      </xdr:nvSpPr>
      <xdr:spPr>
        <a:xfrm rot="16200000">
          <a:off x="10148888" y="1433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77</xdr:row>
      <xdr:rowOff>109538</xdr:rowOff>
    </xdr:from>
    <xdr:to>
      <xdr:col>4</xdr:col>
      <xdr:colOff>180975</xdr:colOff>
      <xdr:row>78</xdr:row>
      <xdr:rowOff>80963</xdr:rowOff>
    </xdr:to>
    <xdr:sp macro="_xll.MC_OnNodeClick" textlink="">
      <xdr:nvSpPr>
        <xdr:cNvPr id="236" name="MC_C_vert_demand_slow">
          <a:extLst>
            <a:ext uri="{FF2B5EF4-FFF2-40B4-BE49-F238E27FC236}">
              <a16:creationId xmlns:a16="http://schemas.microsoft.com/office/drawing/2014/main" id="{D50A108C-EF0A-0016-AE14-15AEFFF286EB}"/>
            </a:ext>
          </a:extLst>
        </xdr:cNvPr>
        <xdr:cNvSpPr/>
      </xdr:nvSpPr>
      <xdr:spPr>
        <a:xfrm>
          <a:off x="7591425" y="14720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79</xdr:row>
      <xdr:rowOff>109537</xdr:rowOff>
    </xdr:from>
    <xdr:to>
      <xdr:col>5</xdr:col>
      <xdr:colOff>176213</xdr:colOff>
      <xdr:row>80</xdr:row>
      <xdr:rowOff>80962</xdr:rowOff>
    </xdr:to>
    <xdr:sp macro="_xll.MC_OnNodeClick" textlink="">
      <xdr:nvSpPr>
        <xdr:cNvPr id="237" name="MC_T_vert_slow_normal">
          <a:extLst>
            <a:ext uri="{FF2B5EF4-FFF2-40B4-BE49-F238E27FC236}">
              <a16:creationId xmlns:a16="http://schemas.microsoft.com/office/drawing/2014/main" id="{C49A387B-A98C-43DD-A645-CAB39AC88DBC}"/>
            </a:ext>
          </a:extLst>
        </xdr:cNvPr>
        <xdr:cNvSpPr/>
      </xdr:nvSpPr>
      <xdr:spPr>
        <a:xfrm rot="16200000">
          <a:off x="10148888" y="1509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81</xdr:row>
      <xdr:rowOff>109537</xdr:rowOff>
    </xdr:from>
    <xdr:to>
      <xdr:col>5</xdr:col>
      <xdr:colOff>176213</xdr:colOff>
      <xdr:row>82</xdr:row>
      <xdr:rowOff>80962</xdr:rowOff>
    </xdr:to>
    <xdr:sp macro="_xll.MC_OnNodeClick" textlink="">
      <xdr:nvSpPr>
        <xdr:cNvPr id="238" name="MC_T_vert_slow_weak">
          <a:extLst>
            <a:ext uri="{FF2B5EF4-FFF2-40B4-BE49-F238E27FC236}">
              <a16:creationId xmlns:a16="http://schemas.microsoft.com/office/drawing/2014/main" id="{58F81083-EB15-C6B4-AC4E-9F960ECFB43C}"/>
            </a:ext>
          </a:extLst>
        </xdr:cNvPr>
        <xdr:cNvSpPr/>
      </xdr:nvSpPr>
      <xdr:spPr>
        <a:xfrm rot="16200000">
          <a:off x="10148888" y="1547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83</xdr:row>
      <xdr:rowOff>109537</xdr:rowOff>
    </xdr:from>
    <xdr:to>
      <xdr:col>4</xdr:col>
      <xdr:colOff>176213</xdr:colOff>
      <xdr:row>84</xdr:row>
      <xdr:rowOff>80962</xdr:rowOff>
    </xdr:to>
    <xdr:sp macro="_xll.MC_OnNodeClick" textlink="">
      <xdr:nvSpPr>
        <xdr:cNvPr id="239" name="MC_T_vert_problems">
          <a:extLst>
            <a:ext uri="{FF2B5EF4-FFF2-40B4-BE49-F238E27FC236}">
              <a16:creationId xmlns:a16="http://schemas.microsoft.com/office/drawing/2014/main" id="{B3B36481-D8A5-0B4D-1821-525E9C3F217B}"/>
            </a:ext>
          </a:extLst>
        </xdr:cNvPr>
        <xdr:cNvSpPr/>
      </xdr:nvSpPr>
      <xdr:spPr>
        <a:xfrm rot="16200000">
          <a:off x="7591425" y="1585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85</xdr:row>
      <xdr:rowOff>109537</xdr:rowOff>
    </xdr:from>
    <xdr:to>
      <xdr:col>4</xdr:col>
      <xdr:colOff>176213</xdr:colOff>
      <xdr:row>86</xdr:row>
      <xdr:rowOff>80962</xdr:rowOff>
    </xdr:to>
    <xdr:sp macro="_xll.MC_OnNodeClick" textlink="">
      <xdr:nvSpPr>
        <xdr:cNvPr id="240" name="MC_T_sq_smooth">
          <a:extLst>
            <a:ext uri="{FF2B5EF4-FFF2-40B4-BE49-F238E27FC236}">
              <a16:creationId xmlns:a16="http://schemas.microsoft.com/office/drawing/2014/main" id="{E747BBFF-22F1-BF06-2EBE-488681469D03}"/>
            </a:ext>
          </a:extLst>
        </xdr:cNvPr>
        <xdr:cNvSpPr/>
      </xdr:nvSpPr>
      <xdr:spPr>
        <a:xfrm rot="16200000">
          <a:off x="7591425" y="1624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87</xdr:row>
      <xdr:rowOff>109538</xdr:rowOff>
    </xdr:from>
    <xdr:to>
      <xdr:col>3</xdr:col>
      <xdr:colOff>180975</xdr:colOff>
      <xdr:row>88</xdr:row>
      <xdr:rowOff>80963</xdr:rowOff>
    </xdr:to>
    <xdr:sp macro="_xll.MC_OnNodeClick" textlink="">
      <xdr:nvSpPr>
        <xdr:cNvPr id="241" name="MC_C_status_disruption">
          <a:extLst>
            <a:ext uri="{FF2B5EF4-FFF2-40B4-BE49-F238E27FC236}">
              <a16:creationId xmlns:a16="http://schemas.microsoft.com/office/drawing/2014/main" id="{80D1415B-F3F7-4EB3-74DB-57FC1845AF99}"/>
            </a:ext>
          </a:extLst>
        </xdr:cNvPr>
        <xdr:cNvSpPr/>
      </xdr:nvSpPr>
      <xdr:spPr>
        <a:xfrm>
          <a:off x="4862513" y="1662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89</xdr:row>
      <xdr:rowOff>109537</xdr:rowOff>
    </xdr:from>
    <xdr:to>
      <xdr:col>4</xdr:col>
      <xdr:colOff>176213</xdr:colOff>
      <xdr:row>90</xdr:row>
      <xdr:rowOff>80962</xdr:rowOff>
    </xdr:to>
    <xdr:sp macro="_xll.MC_OnNodeClick" textlink="">
      <xdr:nvSpPr>
        <xdr:cNvPr id="242" name="MC_T_sq_minor">
          <a:extLst>
            <a:ext uri="{FF2B5EF4-FFF2-40B4-BE49-F238E27FC236}">
              <a16:creationId xmlns:a16="http://schemas.microsoft.com/office/drawing/2014/main" id="{C61A4108-D79F-6497-831F-4AE2145E17B7}"/>
            </a:ext>
          </a:extLst>
        </xdr:cNvPr>
        <xdr:cNvSpPr/>
      </xdr:nvSpPr>
      <xdr:spPr>
        <a:xfrm rot="16200000">
          <a:off x="7591425" y="1700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91</xdr:row>
      <xdr:rowOff>109537</xdr:rowOff>
    </xdr:from>
    <xdr:to>
      <xdr:col>4</xdr:col>
      <xdr:colOff>176213</xdr:colOff>
      <xdr:row>92</xdr:row>
      <xdr:rowOff>80962</xdr:rowOff>
    </xdr:to>
    <xdr:sp macro="_xll.MC_OnNodeClick" textlink="">
      <xdr:nvSpPr>
        <xdr:cNvPr id="243" name="MC_T_sq_major">
          <a:extLst>
            <a:ext uri="{FF2B5EF4-FFF2-40B4-BE49-F238E27FC236}">
              <a16:creationId xmlns:a16="http://schemas.microsoft.com/office/drawing/2014/main" id="{00A0855E-AC26-365E-C8B7-FD12CFBB911B}"/>
            </a:ext>
          </a:extLst>
        </xdr:cNvPr>
        <xdr:cNvSpPr/>
      </xdr:nvSpPr>
      <xdr:spPr>
        <a:xfrm rot="16200000">
          <a:off x="7591425" y="1738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93</xdr:row>
      <xdr:rowOff>109537</xdr:rowOff>
    </xdr:from>
    <xdr:to>
      <xdr:col>4</xdr:col>
      <xdr:colOff>176213</xdr:colOff>
      <xdr:row>94</xdr:row>
      <xdr:rowOff>80962</xdr:rowOff>
    </xdr:to>
    <xdr:sp macro="_xll.MC_OnNodeClick" textlink="">
      <xdr:nvSpPr>
        <xdr:cNvPr id="244" name="MC_T_sq_catastrophic">
          <a:extLst>
            <a:ext uri="{FF2B5EF4-FFF2-40B4-BE49-F238E27FC236}">
              <a16:creationId xmlns:a16="http://schemas.microsoft.com/office/drawing/2014/main" id="{2CF65D7F-7B1D-4A0B-FF67-429F81A69512}"/>
            </a:ext>
          </a:extLst>
        </xdr:cNvPr>
        <xdr:cNvSpPr/>
      </xdr:nvSpPr>
      <xdr:spPr>
        <a:xfrm rot="16200000">
          <a:off x="7591425" y="1776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183D4-4666-4124-BD4B-3CB489B6C40F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C1B85-6214-4F62-97CD-79CADDA4743A}">
  <dimension ref="A1:CL1"/>
  <sheetViews>
    <sheetView workbookViewId="0"/>
  </sheetViews>
  <sheetFormatPr defaultRowHeight="14.25" x14ac:dyDescent="0.45"/>
  <sheetData>
    <row r="1" spans="1:90" x14ac:dyDescent="0.45">
      <c r="A1">
        <f>MC_Tree_1!MC_BP_C_alt_offshore_T_alt_good</f>
        <v>0.4</v>
      </c>
      <c r="B1">
        <f>MC_Tree_1!MC_BV_C_alt_offshore_T_alt_good</f>
        <v>10000000</v>
      </c>
      <c r="C1">
        <f>MC_Tree_1!MC_BP_C_alt_offshore_T_alt_poor</f>
        <v>0.6</v>
      </c>
      <c r="D1">
        <f>MC_Tree_1!MC_BV_C_alt_offshore_T_alt_poor</f>
        <v>4000000</v>
      </c>
      <c r="E1">
        <f>MC_Tree_1!MC_BP_C_backup_T_backup_fast</f>
        <v>0.6</v>
      </c>
      <c r="F1">
        <f>MC_Tree_1!MC_BV_C_backup_T_backup_fast</f>
        <v>10000000</v>
      </c>
      <c r="G1">
        <f>MC_Tree_1!MC_BP_C_backup_T_backup_slow</f>
        <v>0.4</v>
      </c>
      <c r="H1">
        <f>MC_Tree_1!MC_BV_C_backup_T_backup_slow</f>
        <v>6000000</v>
      </c>
      <c r="I1">
        <f>MC_Tree_1!MC_BP_C_emergency_near_T_emerg_ok</f>
        <v>0.5</v>
      </c>
      <c r="J1">
        <f>MC_Tree_1!MC_BV_C_emergency_near_T_emerg_ok</f>
        <v>8000000</v>
      </c>
      <c r="K1">
        <f>MC_Tree_1!MC_BP_C_emergency_near_T_emerg_partial</f>
        <v>0.5</v>
      </c>
      <c r="L1">
        <f>MC_Tree_1!MC_BV_C_emergency_near_T_emerg_partial</f>
        <v>3000000</v>
      </c>
      <c r="M1">
        <f>MC_Tree_1!MC_BP_C_near_disruption_T_near_smooth</f>
        <v>0.7</v>
      </c>
      <c r="N1">
        <f>MC_Tree_1!MC_BV_C_near_disruption_T_near_smooth</f>
        <v>15000000</v>
      </c>
      <c r="O1">
        <f>MC_Tree_1!MC_BP_C_near_disruption_T_near_minor</f>
        <v>0.2</v>
      </c>
      <c r="P1">
        <f>MC_Tree_1!MC_BV_C_near_disruption_T_near_minor</f>
        <v>12000000</v>
      </c>
      <c r="Q1">
        <f>MC_Tree_1!MC_BP_C_near_disruption_D_near_major</f>
        <v>0.1</v>
      </c>
      <c r="R1">
        <f>MC_Tree_1!MC_BV_C_near_disruption_D_near_major</f>
        <v>0</v>
      </c>
      <c r="S1">
        <f>MC_Tree_1!MC_BP_C_off_disruption_T_off_smooth</f>
        <v>0.45</v>
      </c>
      <c r="T1">
        <f>MC_Tree_1!MC_BV_C_off_disruption_T_off_smooth</f>
        <v>18000000</v>
      </c>
      <c r="U1">
        <f>MC_Tree_1!MC_BP_C_off_disruption_T_off_shipping</f>
        <v>0.25</v>
      </c>
      <c r="V1">
        <f>MC_Tree_1!MC_BV_C_off_disruption_T_off_shipping</f>
        <v>12000000</v>
      </c>
      <c r="W1">
        <f>MC_Tree_1!MC_BP_C_off_disruption_D_geo_crisis</f>
        <v>0.15</v>
      </c>
      <c r="X1">
        <f>MC_Tree_1!MC_BV_C_off_disruption_D_geo_crisis</f>
        <v>0</v>
      </c>
      <c r="Y1">
        <f>MC_Tree_1!MC_BP_C_off_disruption_T_off_quality</f>
        <v>0.15</v>
      </c>
      <c r="Z1">
        <f>MC_Tree_1!MC_BV_C_off_disruption_T_off_quality</f>
        <v>5000000</v>
      </c>
      <c r="AA1">
        <f>MC_Tree_1!MC_BP_C_status_disruption_T_sq_smooth</f>
        <v>0.5</v>
      </c>
      <c r="AB1">
        <f>MC_Tree_1!MC_BV_C_status_disruption_T_sq_smooth</f>
        <v>16000000</v>
      </c>
      <c r="AC1">
        <f>MC_Tree_1!MC_BP_C_status_disruption_T_sq_minor</f>
        <v>0.25</v>
      </c>
      <c r="AD1">
        <f>MC_Tree_1!MC_BV_C_status_disruption_T_sq_minor</f>
        <v>10000000</v>
      </c>
      <c r="AE1">
        <f>MC_Tree_1!MC_BP_C_status_disruption_T_sq_major</f>
        <v>0.15</v>
      </c>
      <c r="AF1">
        <f>MC_Tree_1!MC_BV_C_status_disruption_T_sq_major</f>
        <v>3000000</v>
      </c>
      <c r="AG1">
        <f>MC_Tree_1!MC_BP_C_status_disruption_T_sq_catastrophic</f>
        <v>0.1</v>
      </c>
      <c r="AH1">
        <f>MC_Tree_1!MC_BV_C_status_disruption_T_sq_catastrophic</f>
        <v>-5000000</v>
      </c>
      <c r="AI1">
        <f>MC_Tree_1!MC_BP_C_vert_demand_T_vert_strong</f>
        <v>0.35</v>
      </c>
      <c r="AJ1">
        <f>MC_Tree_1!MC_BV_C_vert_demand_T_vert_strong</f>
        <v>25000000</v>
      </c>
      <c r="AK1">
        <f>MC_Tree_1!MC_BP_C_vert_demand_T_vert_normal</f>
        <v>0.45</v>
      </c>
      <c r="AL1">
        <f>MC_Tree_1!MC_BV_C_vert_demand_T_vert_normal</f>
        <v>15000000</v>
      </c>
      <c r="AM1">
        <f>MC_Tree_1!MC_BP_C_vert_demand_T_vert_weak</f>
        <v>0.2</v>
      </c>
      <c r="AN1">
        <f>MC_Tree_1!MC_BV_C_vert_demand_T_vert_weak</f>
        <v>7000000</v>
      </c>
      <c r="AO1">
        <f>MC_Tree_1!MC_BP_C_vert_demand_slow_T_vert_slow_strong</f>
        <v>0.3</v>
      </c>
      <c r="AP1">
        <f>MC_Tree_1!MC_BV_C_vert_demand_slow_T_vert_slow_strong</f>
        <v>20000000</v>
      </c>
      <c r="AQ1">
        <f>MC_Tree_1!MC_BP_C_vert_demand_slow_T_vert_slow_normal</f>
        <v>0.45</v>
      </c>
      <c r="AR1">
        <f>MC_Tree_1!MC_BV_C_vert_demand_slow_T_vert_slow_normal</f>
        <v>11000000</v>
      </c>
      <c r="AS1">
        <f>MC_Tree_1!MC_BP_C_vert_demand_slow_T_vert_slow_weak</f>
        <v>0.25</v>
      </c>
      <c r="AT1">
        <f>MC_Tree_1!MC_BV_C_vert_demand_slow_T_vert_slow_weak</f>
        <v>4000000</v>
      </c>
      <c r="AU1">
        <f>MC_Tree_1!MC_BP_C_vert_ramp_C_vert_demand</f>
        <v>0.35</v>
      </c>
      <c r="AV1">
        <f>MC_Tree_1!MC_BV_C_vert_ramp_C_vert_demand</f>
        <v>0</v>
      </c>
      <c r="AW1">
        <f>MC_Tree_1!MC_BP_C_vert_ramp_C_vert_demand_slow</f>
        <v>0.4</v>
      </c>
      <c r="AX1">
        <f>MC_Tree_1!MC_BV_C_vert_ramp_C_vert_demand_slow</f>
        <v>-1500000</v>
      </c>
      <c r="AY1">
        <f>MC_Tree_1!MC_BP_C_vert_ramp_T_vert_problems</f>
        <v>0.25</v>
      </c>
      <c r="AZ1">
        <f>MC_Tree_1!MC_BV_C_vert_ramp_T_vert_problems</f>
        <v>1000000</v>
      </c>
      <c r="BA1">
        <f>MC_Tree_1!MC_BP_C_wait_near_T_wait_quick</f>
        <v>0.4</v>
      </c>
      <c r="BB1">
        <f>MC_Tree_1!MC_BV_C_wait_near_T_wait_quick</f>
        <v>8000000</v>
      </c>
      <c r="BC1">
        <f>MC_Tree_1!MC_BP_C_wait_near_T_wait_extended</f>
        <v>0.6</v>
      </c>
      <c r="BD1">
        <f>MC_Tree_1!MC_BV_C_wait_near_T_wait_extended</f>
        <v>2000000</v>
      </c>
      <c r="BE1">
        <f>MC_Tree_1!MC_BV_D_geo_crisis_C_emergency_near</f>
        <v>-4000000</v>
      </c>
      <c r="BF1">
        <f>MC_Tree_1!MC_BV_D_geo_crisis_C_alt_offshore</f>
        <v>-1500000</v>
      </c>
      <c r="BG1">
        <f>MC_Tree_1!MC_BV_D_geo_crisis_T_halt</f>
        <v>-2000000</v>
      </c>
      <c r="BH1">
        <f>MC_Tree_1!MC_BV_D_near_major_C_backup</f>
        <v>-500000</v>
      </c>
      <c r="BI1">
        <f>MC_Tree_1!MC_BV_D_near_major_C_wait_near</f>
        <v>0</v>
      </c>
      <c r="BJ1">
        <f>MC_Tree_1!MC_BV_D_root_C_near_disruption</f>
        <v>-3000000</v>
      </c>
      <c r="BK1">
        <f>MC_Tree_1!MC_BV_D_root_C_off_disruption</f>
        <v>-500000</v>
      </c>
      <c r="BL1">
        <f>MC_Tree_1!MC_BV_D_root_C_vert_ramp</f>
        <v>-8000000</v>
      </c>
      <c r="BM1">
        <f>MC_Tree_1!MC_BV_D_root_C_status_disruption</f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BX1">
        <v>0</v>
      </c>
      <c r="BY1">
        <v>0</v>
      </c>
      <c r="BZ1">
        <v>0</v>
      </c>
      <c r="CA1">
        <v>0</v>
      </c>
      <c r="CB1">
        <v>0</v>
      </c>
      <c r="CC1">
        <v>0</v>
      </c>
      <c r="CD1"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9C45C-4CA9-4C8B-B353-C257A4437224}">
  <dimension ref="B2:D52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35</v>
      </c>
    </row>
    <row r="3" spans="2:2" x14ac:dyDescent="0.45">
      <c r="B3" s="10" t="s">
        <v>36</v>
      </c>
    </row>
    <row r="5" spans="2:2" ht="15.75" x14ac:dyDescent="0.5">
      <c r="B5" s="15" t="s">
        <v>37</v>
      </c>
    </row>
    <row r="7" spans="2:2" x14ac:dyDescent="0.45">
      <c r="B7" t="s">
        <v>38</v>
      </c>
    </row>
    <row r="8" spans="2:2" x14ac:dyDescent="0.45">
      <c r="B8" t="s">
        <v>39</v>
      </c>
    </row>
    <row r="9" spans="2:2" x14ac:dyDescent="0.45">
      <c r="B9" t="s">
        <v>40</v>
      </c>
    </row>
    <row r="10" spans="2:2" x14ac:dyDescent="0.45">
      <c r="B10" t="s">
        <v>41</v>
      </c>
    </row>
    <row r="12" spans="2:2" x14ac:dyDescent="0.45">
      <c r="B12" s="8" t="s">
        <v>42</v>
      </c>
    </row>
    <row r="13" spans="2:2" x14ac:dyDescent="0.45">
      <c r="B13" t="s">
        <v>43</v>
      </c>
    </row>
    <row r="14" spans="2:2" x14ac:dyDescent="0.45">
      <c r="B14" t="s">
        <v>44</v>
      </c>
    </row>
    <row r="16" spans="2:2" x14ac:dyDescent="0.45">
      <c r="B16" s="8" t="s">
        <v>45</v>
      </c>
    </row>
    <row r="17" spans="2:2" x14ac:dyDescent="0.45">
      <c r="B17" t="s">
        <v>46</v>
      </c>
    </row>
    <row r="18" spans="2:2" x14ac:dyDescent="0.45">
      <c r="B18" t="s">
        <v>47</v>
      </c>
    </row>
    <row r="19" spans="2:2" x14ac:dyDescent="0.45">
      <c r="B19" t="s">
        <v>48</v>
      </c>
    </row>
    <row r="21" spans="2:2" x14ac:dyDescent="0.45">
      <c r="B21" s="8" t="s">
        <v>49</v>
      </c>
    </row>
    <row r="22" spans="2:2" x14ac:dyDescent="0.45">
      <c r="B22" t="s">
        <v>50</v>
      </c>
    </row>
    <row r="23" spans="2:2" x14ac:dyDescent="0.45">
      <c r="B23" t="s">
        <v>51</v>
      </c>
    </row>
    <row r="25" spans="2:2" x14ac:dyDescent="0.45">
      <c r="B25" s="8" t="s">
        <v>52</v>
      </c>
    </row>
    <row r="26" spans="2:2" x14ac:dyDescent="0.45">
      <c r="B26" t="s">
        <v>53</v>
      </c>
    </row>
    <row r="28" spans="2:2" ht="15.75" x14ac:dyDescent="0.5">
      <c r="B28" s="15" t="s">
        <v>54</v>
      </c>
    </row>
    <row r="30" spans="2:2" x14ac:dyDescent="0.45">
      <c r="B30" t="s">
        <v>55</v>
      </c>
    </row>
    <row r="31" spans="2:2" x14ac:dyDescent="0.45">
      <c r="B31" t="s">
        <v>56</v>
      </c>
    </row>
    <row r="32" spans="2:2" x14ac:dyDescent="0.45">
      <c r="B32" t="s">
        <v>57</v>
      </c>
    </row>
    <row r="35" spans="2:4" ht="15.75" x14ac:dyDescent="0.5">
      <c r="B35" s="15" t="s">
        <v>58</v>
      </c>
    </row>
    <row r="37" spans="2:4" x14ac:dyDescent="0.45">
      <c r="B37" s="11" t="s">
        <v>16</v>
      </c>
      <c r="C37" s="11" t="s">
        <v>17</v>
      </c>
      <c r="D37" s="11" t="s">
        <v>19</v>
      </c>
    </row>
    <row r="38" spans="2:4" x14ac:dyDescent="0.45">
      <c r="B38" s="12" t="s">
        <v>59</v>
      </c>
      <c r="C38" s="16">
        <v>3000000</v>
      </c>
      <c r="D38" s="12" t="s">
        <v>60</v>
      </c>
    </row>
    <row r="39" spans="2:4" x14ac:dyDescent="0.45">
      <c r="B39" s="12" t="s">
        <v>61</v>
      </c>
      <c r="C39" s="16">
        <v>500000</v>
      </c>
      <c r="D39" s="12" t="s">
        <v>62</v>
      </c>
    </row>
    <row r="40" spans="2:4" x14ac:dyDescent="0.45">
      <c r="B40" s="12" t="s">
        <v>63</v>
      </c>
      <c r="C40" s="16">
        <v>8000000</v>
      </c>
      <c r="D40" s="12" t="s">
        <v>64</v>
      </c>
    </row>
    <row r="41" spans="2:4" x14ac:dyDescent="0.45">
      <c r="B41" s="12" t="s">
        <v>65</v>
      </c>
      <c r="C41" s="16">
        <v>1500000</v>
      </c>
      <c r="D41" s="12" t="s">
        <v>66</v>
      </c>
    </row>
    <row r="42" spans="2:4" x14ac:dyDescent="0.45">
      <c r="B42" s="12" t="s">
        <v>67</v>
      </c>
      <c r="C42" s="16">
        <v>4000000</v>
      </c>
      <c r="D42" s="12" t="s">
        <v>68</v>
      </c>
    </row>
    <row r="43" spans="2:4" x14ac:dyDescent="0.45">
      <c r="B43" s="12" t="s">
        <v>69</v>
      </c>
      <c r="C43" s="17">
        <v>0.15</v>
      </c>
      <c r="D43" s="12" t="s">
        <v>70</v>
      </c>
    </row>
    <row r="44" spans="2:4" x14ac:dyDescent="0.45">
      <c r="B44" s="12" t="s">
        <v>71</v>
      </c>
      <c r="C44" s="17">
        <v>0.1</v>
      </c>
      <c r="D44" s="12" t="s">
        <v>72</v>
      </c>
    </row>
    <row r="45" spans="2:4" x14ac:dyDescent="0.45">
      <c r="B45" s="12" t="s">
        <v>73</v>
      </c>
      <c r="C45" s="16">
        <v>-5000000</v>
      </c>
      <c r="D45" s="12" t="s">
        <v>74</v>
      </c>
    </row>
    <row r="48" spans="2:4" ht="15.75" x14ac:dyDescent="0.5">
      <c r="B48" s="15" t="s">
        <v>75</v>
      </c>
    </row>
    <row r="50" spans="2:2" x14ac:dyDescent="0.45">
      <c r="B50" t="s">
        <v>76</v>
      </c>
    </row>
    <row r="51" spans="2:2" x14ac:dyDescent="0.45">
      <c r="B51" t="s">
        <v>77</v>
      </c>
    </row>
    <row r="52" spans="2:2" x14ac:dyDescent="0.45">
      <c r="B5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D2CF3-F234-4B88-8DB4-52A92370A9C2}">
  <dimension ref="B2:G98"/>
  <sheetViews>
    <sheetView showGridLines="0" workbookViewId="0"/>
  </sheetViews>
  <sheetFormatPr defaultRowHeight="14.25" x14ac:dyDescent="0.45"/>
  <cols>
    <col min="1" max="1" width="8.59765625" customWidth="1"/>
    <col min="2" max="2" width="25.73046875" customWidth="1"/>
    <col min="3" max="3" width="33.59765625" customWidth="1"/>
    <col min="4" max="4" width="38.19921875" customWidth="1"/>
    <col min="5" max="5" width="35.796875" customWidth="1"/>
    <col min="6" max="6" width="37" customWidth="1"/>
    <col min="7" max="7" width="29.796875" customWidth="1"/>
  </cols>
  <sheetData>
    <row r="2" spans="2:5" ht="15" customHeight="1" x14ac:dyDescent="0.55000000000000004">
      <c r="B2" s="9" t="s">
        <v>14</v>
      </c>
    </row>
    <row r="3" spans="2:5" ht="15" customHeight="1" x14ac:dyDescent="0.45">
      <c r="B3" s="10" t="s">
        <v>15</v>
      </c>
    </row>
    <row r="4" spans="2:5" ht="15" customHeight="1" x14ac:dyDescent="0.45"/>
    <row r="5" spans="2:5" ht="15" customHeight="1" x14ac:dyDescent="0.45">
      <c r="B5" s="11" t="s">
        <v>16</v>
      </c>
      <c r="C5" s="11" t="s">
        <v>17</v>
      </c>
      <c r="D5" s="11" t="s">
        <v>18</v>
      </c>
      <c r="E5" s="11" t="s">
        <v>19</v>
      </c>
    </row>
    <row r="6" spans="2:5" ht="15" customHeight="1" x14ac:dyDescent="0.45">
      <c r="B6" s="12" t="s">
        <v>20</v>
      </c>
      <c r="C6" s="13">
        <v>3000000</v>
      </c>
      <c r="D6" s="12" t="s">
        <v>21</v>
      </c>
      <c r="E6" s="12" t="s">
        <v>22</v>
      </c>
    </row>
    <row r="7" spans="2:5" ht="15" customHeight="1" x14ac:dyDescent="0.45">
      <c r="B7" s="12" t="s">
        <v>23</v>
      </c>
      <c r="C7" s="13">
        <v>500000</v>
      </c>
      <c r="D7" s="12" t="s">
        <v>21</v>
      </c>
      <c r="E7" s="12" t="s">
        <v>24</v>
      </c>
    </row>
    <row r="8" spans="2:5" ht="15" customHeight="1" x14ac:dyDescent="0.45">
      <c r="B8" s="12" t="s">
        <v>25</v>
      </c>
      <c r="C8" s="13">
        <v>8000000</v>
      </c>
      <c r="D8" s="12" t="s">
        <v>21</v>
      </c>
      <c r="E8" s="12" t="s">
        <v>26</v>
      </c>
    </row>
    <row r="9" spans="2:5" ht="15" customHeight="1" x14ac:dyDescent="0.45">
      <c r="B9" s="12" t="s">
        <v>27</v>
      </c>
      <c r="C9" s="13">
        <v>500000</v>
      </c>
      <c r="D9" s="12" t="s">
        <v>21</v>
      </c>
      <c r="E9" s="12" t="s">
        <v>28</v>
      </c>
    </row>
    <row r="10" spans="2:5" ht="15" customHeight="1" x14ac:dyDescent="0.45">
      <c r="B10" s="12" t="s">
        <v>29</v>
      </c>
      <c r="C10" s="13">
        <v>4000000</v>
      </c>
      <c r="D10" s="12" t="s">
        <v>21</v>
      </c>
      <c r="E10" s="12" t="s">
        <v>30</v>
      </c>
    </row>
    <row r="11" spans="2:5" ht="15" customHeight="1" x14ac:dyDescent="0.45">
      <c r="B11" s="12" t="s">
        <v>31</v>
      </c>
      <c r="C11" s="13">
        <v>1500000</v>
      </c>
      <c r="D11" s="12" t="s">
        <v>21</v>
      </c>
      <c r="E11" s="12" t="s">
        <v>32</v>
      </c>
    </row>
    <row r="12" spans="2:5" ht="15" customHeight="1" x14ac:dyDescent="0.45">
      <c r="B12" s="12" t="s">
        <v>33</v>
      </c>
      <c r="C12" s="13">
        <v>2000000</v>
      </c>
      <c r="D12" s="12" t="s">
        <v>21</v>
      </c>
      <c r="E12" s="12" t="s">
        <v>34</v>
      </c>
    </row>
    <row r="13" spans="2:5" ht="15" customHeight="1" x14ac:dyDescent="0.45"/>
    <row r="14" spans="2:5" ht="15" customHeight="1" x14ac:dyDescent="0.45"/>
    <row r="20" spans="3:7" ht="15" customHeight="1" x14ac:dyDescent="0.45">
      <c r="D20" s="5">
        <v>0.7</v>
      </c>
      <c r="E20" s="1">
        <f>_xll.MC_NodeProbability(_MC_Calc_1,"T_near_smooth")</f>
        <v>0.7</v>
      </c>
    </row>
    <row r="21" spans="3:7" ht="15" customHeight="1" x14ac:dyDescent="0.45">
      <c r="D21" s="7">
        <v>15000000</v>
      </c>
      <c r="E21" s="6">
        <f>_xll.MC_NodeValue(_MC_Calc_1,"T_near_smooth")</f>
        <v>12000000</v>
      </c>
    </row>
    <row r="22" spans="3:7" ht="15" customHeight="1" x14ac:dyDescent="0.45">
      <c r="C22" s="4" t="str">
        <f>_xll.MC_NodeDecision(_MC_Calc_1,"C_near_disruption")</f>
        <v/>
      </c>
      <c r="D22" s="2" t="s">
        <v>1</v>
      </c>
    </row>
    <row r="23" spans="3:7" ht="15" customHeight="1" x14ac:dyDescent="0.45">
      <c r="C23" s="7">
        <f>-NearshoreDualSourceCost</f>
        <v>-3000000</v>
      </c>
      <c r="D23" s="6">
        <f>_xll.MC_NodeValue(_MC_Calc_1,"C_near_disruption")</f>
        <v>10690000</v>
      </c>
    </row>
    <row r="24" spans="3:7" ht="15" customHeight="1" x14ac:dyDescent="0.45">
      <c r="D24" s="5">
        <v>0.2</v>
      </c>
      <c r="E24" s="1">
        <f>_xll.MC_NodeProbability(_MC_Calc_1,"T_near_minor")</f>
        <v>0.2</v>
      </c>
    </row>
    <row r="25" spans="3:7" ht="15" customHeight="1" x14ac:dyDescent="0.45">
      <c r="D25" s="7">
        <v>12000000</v>
      </c>
      <c r="E25" s="6">
        <f>_xll.MC_NodeValue(_MC_Calc_1,"T_near_minor")</f>
        <v>9000000</v>
      </c>
    </row>
    <row r="26" spans="3:7" ht="15" customHeight="1" x14ac:dyDescent="0.45">
      <c r="F26" s="5">
        <v>0.6</v>
      </c>
      <c r="G26" s="1">
        <f>_xll.MC_NodeProbability(_MC_Calc_1,"T_backup_fast")</f>
        <v>0.06</v>
      </c>
    </row>
    <row r="27" spans="3:7" ht="15" customHeight="1" x14ac:dyDescent="0.45">
      <c r="F27" s="7">
        <v>10000000</v>
      </c>
      <c r="G27" s="6">
        <f>_xll.MC_NodeValue(_MC_Calc_1,"T_backup_fast")</f>
        <v>6500000</v>
      </c>
    </row>
    <row r="28" spans="3:7" ht="15" customHeight="1" x14ac:dyDescent="0.45">
      <c r="E28" s="4" t="str">
        <f>_xll.MC_NodeDecision(_MC_Calc_1,"C_backup")</f>
        <v>optimal</v>
      </c>
      <c r="F28" s="2" t="s">
        <v>2</v>
      </c>
    </row>
    <row r="29" spans="3:7" ht="15" customHeight="1" x14ac:dyDescent="0.45">
      <c r="E29" s="7">
        <f>-ActivateBackupSupplierCost</f>
        <v>-500000</v>
      </c>
      <c r="F29" s="6">
        <f>_xll.MC_NodeValue(_MC_Calc_1,"C_backup")</f>
        <v>4900000</v>
      </c>
    </row>
    <row r="30" spans="3:7" ht="15" customHeight="1" x14ac:dyDescent="0.45">
      <c r="F30" s="5">
        <v>0.4</v>
      </c>
      <c r="G30" s="1">
        <f>_xll.MC_NodeProbability(_MC_Calc_1,"T_backup_slow")</f>
        <v>4.0000000000000008E-2</v>
      </c>
    </row>
    <row r="31" spans="3:7" ht="15" customHeight="1" x14ac:dyDescent="0.45">
      <c r="F31" s="7">
        <v>6000000</v>
      </c>
      <c r="G31" s="6">
        <f>_xll.MC_NodeValue(_MC_Calc_1,"T_backup_slow")</f>
        <v>2500000</v>
      </c>
    </row>
    <row r="32" spans="3:7" ht="15" customHeight="1" x14ac:dyDescent="0.45">
      <c r="D32" s="5">
        <v>0.1</v>
      </c>
      <c r="E32" s="3" t="s">
        <v>3</v>
      </c>
    </row>
    <row r="33" spans="3:7" ht="15" customHeight="1" x14ac:dyDescent="0.45">
      <c r="D33" s="7">
        <v>0</v>
      </c>
      <c r="E33" s="6">
        <f>_xll.MC_NodeValue(_MC_Calc_1,"D_near_major")</f>
        <v>4900000</v>
      </c>
    </row>
    <row r="34" spans="3:7" ht="15" customHeight="1" x14ac:dyDescent="0.45">
      <c r="F34" s="5">
        <v>0.4</v>
      </c>
      <c r="G34" s="1">
        <f>_xll.MC_NodeProbability(_MC_Calc_1,"T_wait_quick")</f>
        <v>4.0000000000000008E-2</v>
      </c>
    </row>
    <row r="35" spans="3:7" ht="15" customHeight="1" x14ac:dyDescent="0.45">
      <c r="F35" s="7">
        <v>8000000</v>
      </c>
      <c r="G35" s="6">
        <f>_xll.MC_NodeValue(_MC_Calc_1,"T_wait_quick")</f>
        <v>5000000</v>
      </c>
    </row>
    <row r="36" spans="3:7" ht="15" customHeight="1" x14ac:dyDescent="0.45">
      <c r="E36" s="4" t="str">
        <f>_xll.MC_NodeDecision(_MC_Calc_1,"C_wait_near")</f>
        <v/>
      </c>
      <c r="F36" s="2" t="s">
        <v>4</v>
      </c>
    </row>
    <row r="37" spans="3:7" ht="15" customHeight="1" x14ac:dyDescent="0.45">
      <c r="E37" s="7">
        <v>0</v>
      </c>
      <c r="F37" s="6">
        <f>_xll.MC_NodeValue(_MC_Calc_1,"C_wait_near")</f>
        <v>1400000</v>
      </c>
    </row>
    <row r="38" spans="3:7" ht="15" customHeight="1" x14ac:dyDescent="0.45">
      <c r="F38" s="5">
        <v>0.6</v>
      </c>
      <c r="G38" s="1">
        <f>_xll.MC_NodeProbability(_MC_Calc_1,"T_wait_extended")</f>
        <v>0.06</v>
      </c>
    </row>
    <row r="39" spans="3:7" ht="15" customHeight="1" x14ac:dyDescent="0.45">
      <c r="F39" s="7">
        <v>2000000</v>
      </c>
      <c r="G39" s="6">
        <f>_xll.MC_NodeValue(_MC_Calc_1,"T_wait_extended")</f>
        <v>-1000000</v>
      </c>
    </row>
    <row r="40" spans="3:7" ht="15" customHeight="1" x14ac:dyDescent="0.45">
      <c r="C40" s="3" t="s">
        <v>5</v>
      </c>
    </row>
    <row r="41" spans="3:7" ht="15" customHeight="1" x14ac:dyDescent="0.45">
      <c r="C41" s="6">
        <f>_xll.MC_NodeValue(_MC_Calc_1,"D_root")</f>
        <v>12085000</v>
      </c>
    </row>
    <row r="42" spans="3:7" ht="15" customHeight="1" x14ac:dyDescent="0.45">
      <c r="D42" s="5">
        <v>0.45</v>
      </c>
      <c r="E42" s="1">
        <f>_xll.MC_NodeProbability(_MC_Calc_1,"T_off_smooth")</f>
        <v>0.45</v>
      </c>
    </row>
    <row r="43" spans="3:7" ht="15" customHeight="1" x14ac:dyDescent="0.45">
      <c r="D43" s="7">
        <v>18000000</v>
      </c>
      <c r="E43" s="6">
        <f>_xll.MC_NodeValue(_MC_Calc_1,"T_off_smooth")</f>
        <v>17500000</v>
      </c>
    </row>
    <row r="44" spans="3:7" ht="15" customHeight="1" x14ac:dyDescent="0.45">
      <c r="C44" s="4" t="str">
        <f>_xll.MC_NodeDecision(_MC_Calc_1,"C_off_disruption")</f>
        <v>optimal</v>
      </c>
      <c r="D44" s="2" t="s">
        <v>6</v>
      </c>
    </row>
    <row r="45" spans="3:7" ht="15" customHeight="1" x14ac:dyDescent="0.45">
      <c r="C45" s="7">
        <f>-SingleOffshoreSupplierCost</f>
        <v>-500000</v>
      </c>
      <c r="D45" s="6">
        <f>_xll.MC_NodeValue(_MC_Calc_1,"C_off_disruption")</f>
        <v>12085000</v>
      </c>
    </row>
    <row r="46" spans="3:7" ht="15" customHeight="1" x14ac:dyDescent="0.45">
      <c r="D46" s="5">
        <v>0.25</v>
      </c>
      <c r="E46" s="1">
        <f>_xll.MC_NodeProbability(_MC_Calc_1,"T_off_shipping")</f>
        <v>0.25</v>
      </c>
    </row>
    <row r="47" spans="3:7" ht="15" customHeight="1" x14ac:dyDescent="0.45">
      <c r="D47" s="7">
        <v>12000000</v>
      </c>
      <c r="E47" s="6">
        <f>_xll.MC_NodeValue(_MC_Calc_1,"T_off_shipping")</f>
        <v>11500000</v>
      </c>
    </row>
    <row r="48" spans="3:7" ht="15" customHeight="1" x14ac:dyDescent="0.45">
      <c r="F48" s="5">
        <v>0.5</v>
      </c>
      <c r="G48" s="1">
        <f>_xll.MC_NodeProbability(_MC_Calc_1,"T_emerg_ok")</f>
        <v>7.4999999999999997E-2</v>
      </c>
    </row>
    <row r="49" spans="4:7" ht="15" customHeight="1" x14ac:dyDescent="0.45">
      <c r="F49" s="7">
        <v>8000000</v>
      </c>
      <c r="G49" s="6">
        <f>_xll.MC_NodeValue(_MC_Calc_1,"T_emerg_ok")</f>
        <v>3500000</v>
      </c>
    </row>
    <row r="50" spans="4:7" ht="15" customHeight="1" x14ac:dyDescent="0.45">
      <c r="E50" s="4" t="str">
        <f>_xll.MC_NodeDecision(_MC_Calc_1,"C_emergency_near")</f>
        <v/>
      </c>
      <c r="F50" s="2" t="s">
        <v>7</v>
      </c>
    </row>
    <row r="51" spans="4:7" ht="15" customHeight="1" x14ac:dyDescent="0.45">
      <c r="E51" s="7">
        <f>-EmergencyNearshoringCost</f>
        <v>-4000000</v>
      </c>
      <c r="F51" s="6">
        <f>_xll.MC_NodeValue(_MC_Calc_1,"C_emergency_near")</f>
        <v>1000000</v>
      </c>
    </row>
    <row r="52" spans="4:7" ht="15" customHeight="1" x14ac:dyDescent="0.45">
      <c r="F52" s="5">
        <v>0.5</v>
      </c>
      <c r="G52" s="1">
        <f>_xll.MC_NodeProbability(_MC_Calc_1,"T_emerg_partial")</f>
        <v>7.4999999999999997E-2</v>
      </c>
    </row>
    <row r="53" spans="4:7" ht="15" customHeight="1" x14ac:dyDescent="0.45">
      <c r="F53" s="7">
        <v>3000000</v>
      </c>
      <c r="G53" s="6">
        <f>_xll.MC_NodeValue(_MC_Calc_1,"T_emerg_partial")</f>
        <v>-1500000</v>
      </c>
    </row>
    <row r="54" spans="4:7" ht="15" customHeight="1" x14ac:dyDescent="0.45">
      <c r="D54" s="5">
        <v>0.15</v>
      </c>
      <c r="E54" s="3" t="s">
        <v>8</v>
      </c>
    </row>
    <row r="55" spans="4:7" ht="15" customHeight="1" x14ac:dyDescent="0.45">
      <c r="D55" s="7">
        <v>0</v>
      </c>
      <c r="E55" s="6">
        <f>_xll.MC_NodeValue(_MC_Calc_1,"D_geo_crisis")</f>
        <v>4400000</v>
      </c>
    </row>
    <row r="56" spans="4:7" ht="15" customHeight="1" x14ac:dyDescent="0.45">
      <c r="F56" s="5">
        <v>0.4</v>
      </c>
      <c r="G56" s="1">
        <f>_xll.MC_NodeProbability(_MC_Calc_1,"T_alt_good")</f>
        <v>0.06</v>
      </c>
    </row>
    <row r="57" spans="4:7" ht="15" customHeight="1" x14ac:dyDescent="0.45">
      <c r="F57" s="7">
        <v>10000000</v>
      </c>
      <c r="G57" s="6">
        <f>_xll.MC_NodeValue(_MC_Calc_1,"T_alt_good")</f>
        <v>8000000</v>
      </c>
    </row>
    <row r="58" spans="4:7" ht="15" customHeight="1" x14ac:dyDescent="0.45">
      <c r="E58" s="4" t="str">
        <f>_xll.MC_NodeDecision(_MC_Calc_1,"C_alt_offshore")</f>
        <v>optimal</v>
      </c>
      <c r="F58" s="2" t="s">
        <v>9</v>
      </c>
    </row>
    <row r="59" spans="4:7" ht="15" customHeight="1" x14ac:dyDescent="0.45">
      <c r="E59" s="7">
        <f>-FindAlternativeOffshoreCost</f>
        <v>-1500000</v>
      </c>
      <c r="F59" s="6">
        <f>_xll.MC_NodeValue(_MC_Calc_1,"C_alt_offshore")</f>
        <v>4400000</v>
      </c>
    </row>
    <row r="60" spans="4:7" ht="15" customHeight="1" x14ac:dyDescent="0.45">
      <c r="F60" s="5">
        <v>0.6</v>
      </c>
      <c r="G60" s="1">
        <f>_xll.MC_NodeProbability(_MC_Calc_1,"T_alt_poor")</f>
        <v>0.09</v>
      </c>
    </row>
    <row r="61" spans="4:7" ht="15" customHeight="1" x14ac:dyDescent="0.45">
      <c r="F61" s="7">
        <v>4000000</v>
      </c>
      <c r="G61" s="6">
        <f>_xll.MC_NodeValue(_MC_Calc_1,"T_alt_poor")</f>
        <v>2000000</v>
      </c>
    </row>
    <row r="62" spans="4:7" ht="15" customHeight="1" x14ac:dyDescent="0.45">
      <c r="E62" s="4" t="str">
        <f>_xll.MC_NodeDecision(_MC_Calc_1,"T_halt")</f>
        <v/>
      </c>
      <c r="F62" s="1">
        <f>_xll.MC_NodeProbability(_MC_Calc_1,"T_halt")</f>
        <v>0.15</v>
      </c>
    </row>
    <row r="63" spans="4:7" ht="15" customHeight="1" x14ac:dyDescent="0.45">
      <c r="E63" s="7">
        <f>-HaltProductionCost</f>
        <v>-2000000</v>
      </c>
      <c r="F63" s="6">
        <f>_xll.MC_NodeValue(_MC_Calc_1,"T_halt")</f>
        <v>-2500000</v>
      </c>
    </row>
    <row r="64" spans="4:7" ht="15" customHeight="1" x14ac:dyDescent="0.45">
      <c r="D64" s="5">
        <v>0.15</v>
      </c>
      <c r="E64" s="1">
        <f>_xll.MC_NodeProbability(_MC_Calc_1,"T_off_quality")</f>
        <v>0.15</v>
      </c>
    </row>
    <row r="65" spans="3:6" ht="15" customHeight="1" x14ac:dyDescent="0.45">
      <c r="D65" s="7">
        <v>5000000</v>
      </c>
      <c r="E65" s="6">
        <f>_xll.MC_NodeValue(_MC_Calc_1,"T_off_quality")</f>
        <v>4500000</v>
      </c>
    </row>
    <row r="66" spans="3:6" ht="15" customHeight="1" x14ac:dyDescent="0.45">
      <c r="E66" s="5">
        <v>0.35</v>
      </c>
      <c r="F66" s="1">
        <f>_xll.MC_NodeProbability(_MC_Calc_1,"T_vert_strong")</f>
        <v>0.12249999999999998</v>
      </c>
    </row>
    <row r="67" spans="3:6" ht="15" customHeight="1" x14ac:dyDescent="0.45">
      <c r="E67" s="7">
        <v>25000000</v>
      </c>
      <c r="F67" s="6">
        <f>_xll.MC_NodeValue(_MC_Calc_1,"T_vert_strong")</f>
        <v>17000000</v>
      </c>
    </row>
    <row r="68" spans="3:6" ht="15" customHeight="1" x14ac:dyDescent="0.45">
      <c r="D68" s="5">
        <v>0.35</v>
      </c>
      <c r="E68" s="2" t="s">
        <v>10</v>
      </c>
    </row>
    <row r="69" spans="3:6" ht="15" customHeight="1" x14ac:dyDescent="0.45">
      <c r="D69" s="7">
        <v>0</v>
      </c>
      <c r="E69" s="6">
        <f>_xll.MC_NodeValue(_MC_Calc_1,"C_vert_demand")</f>
        <v>8900000</v>
      </c>
    </row>
    <row r="70" spans="3:6" ht="15" customHeight="1" x14ac:dyDescent="0.45">
      <c r="E70" s="5">
        <v>0.45</v>
      </c>
      <c r="F70" s="1">
        <f>_xll.MC_NodeProbability(_MC_Calc_1,"T_vert_normal")</f>
        <v>0.1575</v>
      </c>
    </row>
    <row r="71" spans="3:6" ht="15" customHeight="1" x14ac:dyDescent="0.45">
      <c r="E71" s="7">
        <v>15000000</v>
      </c>
      <c r="F71" s="6">
        <f>_xll.MC_NodeValue(_MC_Calc_1,"T_vert_normal")</f>
        <v>7000000</v>
      </c>
    </row>
    <row r="72" spans="3:6" ht="15" customHeight="1" x14ac:dyDescent="0.45">
      <c r="E72" s="5">
        <v>0.2</v>
      </c>
      <c r="F72" s="1">
        <f>_xll.MC_NodeProbability(_MC_Calc_1,"T_vert_weak")</f>
        <v>6.9999999999999993E-2</v>
      </c>
    </row>
    <row r="73" spans="3:6" ht="15" customHeight="1" x14ac:dyDescent="0.45">
      <c r="E73" s="7">
        <v>7000000</v>
      </c>
      <c r="F73" s="6">
        <f>_xll.MC_NodeValue(_MC_Calc_1,"T_vert_weak")</f>
        <v>-1000000</v>
      </c>
    </row>
    <row r="74" spans="3:6" ht="15" customHeight="1" x14ac:dyDescent="0.45">
      <c r="C74" s="4" t="str">
        <f>_xll.MC_NodeDecision(_MC_Calc_1,"C_vert_ramp")</f>
        <v/>
      </c>
      <c r="D74" s="2" t="s">
        <v>11</v>
      </c>
    </row>
    <row r="75" spans="3:6" ht="15" customHeight="1" x14ac:dyDescent="0.45">
      <c r="C75" s="7">
        <f>-VerticalIntegrationCost</f>
        <v>-8000000</v>
      </c>
      <c r="D75" s="6">
        <f>_xll.MC_NodeValue(_MC_Calc_1,"C_vert_ramp")</f>
        <v>2345000</v>
      </c>
    </row>
    <row r="76" spans="3:6" ht="15" customHeight="1" x14ac:dyDescent="0.45">
      <c r="E76" s="5">
        <v>0.3</v>
      </c>
      <c r="F76" s="1">
        <f>_xll.MC_NodeProbability(_MC_Calc_1,"T_vert_slow_strong")</f>
        <v>0.12</v>
      </c>
    </row>
    <row r="77" spans="3:6" ht="15" customHeight="1" x14ac:dyDescent="0.45">
      <c r="E77" s="7">
        <v>20000000</v>
      </c>
      <c r="F77" s="6">
        <f>_xll.MC_NodeValue(_MC_Calc_1,"T_vert_slow_strong")</f>
        <v>10500000</v>
      </c>
    </row>
    <row r="78" spans="3:6" ht="15" customHeight="1" x14ac:dyDescent="0.45">
      <c r="D78" s="5">
        <v>0.4</v>
      </c>
      <c r="E78" s="2" t="s">
        <v>12</v>
      </c>
    </row>
    <row r="79" spans="3:6" ht="15" customHeight="1" x14ac:dyDescent="0.45">
      <c r="D79" s="7">
        <v>-1500000</v>
      </c>
      <c r="E79" s="6">
        <f>_xll.MC_NodeValue(_MC_Calc_1,"C_vert_demand_slow")</f>
        <v>2450000</v>
      </c>
    </row>
    <row r="80" spans="3:6" ht="15" customHeight="1" x14ac:dyDescent="0.45">
      <c r="E80" s="5">
        <v>0.45</v>
      </c>
      <c r="F80" s="1">
        <f>_xll.MC_NodeProbability(_MC_Calc_1,"T_vert_slow_normal")</f>
        <v>0.18000000000000002</v>
      </c>
    </row>
    <row r="81" spans="3:6" ht="15" customHeight="1" x14ac:dyDescent="0.45">
      <c r="E81" s="7">
        <v>11000000</v>
      </c>
      <c r="F81" s="6">
        <f>_xll.MC_NodeValue(_MC_Calc_1,"T_vert_slow_normal")</f>
        <v>1500000</v>
      </c>
    </row>
    <row r="82" spans="3:6" ht="15" customHeight="1" x14ac:dyDescent="0.45">
      <c r="E82" s="5">
        <v>0.25</v>
      </c>
      <c r="F82" s="1">
        <f>_xll.MC_NodeProbability(_MC_Calc_1,"T_vert_slow_weak")</f>
        <v>0.1</v>
      </c>
    </row>
    <row r="83" spans="3:6" ht="15" customHeight="1" x14ac:dyDescent="0.45">
      <c r="E83" s="7">
        <v>4000000</v>
      </c>
      <c r="F83" s="6">
        <f>_xll.MC_NodeValue(_MC_Calc_1,"T_vert_slow_weak")</f>
        <v>-5500000</v>
      </c>
    </row>
    <row r="84" spans="3:6" ht="15" customHeight="1" x14ac:dyDescent="0.45">
      <c r="D84" s="5">
        <v>0.25</v>
      </c>
      <c r="E84" s="1">
        <f>_xll.MC_NodeProbability(_MC_Calc_1,"T_vert_problems")</f>
        <v>0.25</v>
      </c>
    </row>
    <row r="85" spans="3:6" ht="15" customHeight="1" x14ac:dyDescent="0.45">
      <c r="D85" s="7">
        <v>1000000</v>
      </c>
      <c r="E85" s="6">
        <f>_xll.MC_NodeValue(_MC_Calc_1,"T_vert_problems")</f>
        <v>-7000000</v>
      </c>
    </row>
    <row r="86" spans="3:6" ht="15" customHeight="1" x14ac:dyDescent="0.45">
      <c r="D86" s="5">
        <v>0.5</v>
      </c>
      <c r="E86" s="1">
        <f>_xll.MC_NodeProbability(_MC_Calc_1,"T_sq_smooth")</f>
        <v>0.5</v>
      </c>
    </row>
    <row r="87" spans="3:6" ht="15" customHeight="1" x14ac:dyDescent="0.45">
      <c r="D87" s="7">
        <v>16000000</v>
      </c>
      <c r="E87" s="6">
        <f>_xll.MC_NodeValue(_MC_Calc_1,"T_sq_smooth")</f>
        <v>16000000</v>
      </c>
    </row>
    <row r="88" spans="3:6" ht="15" customHeight="1" x14ac:dyDescent="0.45">
      <c r="C88" s="4" t="str">
        <f>_xll.MC_NodeDecision(_MC_Calc_1,"C_status_disruption")</f>
        <v/>
      </c>
      <c r="D88" s="2" t="s">
        <v>13</v>
      </c>
    </row>
    <row r="89" spans="3:6" ht="15" customHeight="1" x14ac:dyDescent="0.45">
      <c r="C89" s="7">
        <v>0</v>
      </c>
      <c r="D89" s="6">
        <f>_xll.MC_NodeValue(_MC_Calc_1,"C_status_disruption")</f>
        <v>10450000</v>
      </c>
    </row>
    <row r="90" spans="3:6" ht="15" customHeight="1" x14ac:dyDescent="0.45">
      <c r="D90" s="5">
        <v>0.25</v>
      </c>
      <c r="E90" s="1">
        <f>_xll.MC_NodeProbability(_MC_Calc_1,"T_sq_minor")</f>
        <v>0.25</v>
      </c>
    </row>
    <row r="91" spans="3:6" ht="15" customHeight="1" x14ac:dyDescent="0.45">
      <c r="D91" s="7">
        <v>10000000</v>
      </c>
      <c r="E91" s="6">
        <f>_xll.MC_NodeValue(_MC_Calc_1,"T_sq_minor")</f>
        <v>10000000</v>
      </c>
    </row>
    <row r="92" spans="3:6" ht="15" customHeight="1" x14ac:dyDescent="0.45">
      <c r="D92" s="5">
        <v>0.15</v>
      </c>
      <c r="E92" s="1">
        <f>_xll.MC_NodeProbability(_MC_Calc_1,"T_sq_major")</f>
        <v>0.15</v>
      </c>
    </row>
    <row r="93" spans="3:6" ht="15" customHeight="1" x14ac:dyDescent="0.45">
      <c r="D93" s="7">
        <v>3000000</v>
      </c>
      <c r="E93" s="6">
        <f>_xll.MC_NodeValue(_MC_Calc_1,"T_sq_major")</f>
        <v>3000000</v>
      </c>
    </row>
    <row r="94" spans="3:6" ht="15" customHeight="1" x14ac:dyDescent="0.45">
      <c r="D94" s="5">
        <v>0.1</v>
      </c>
      <c r="E94" s="1">
        <f>_xll.MC_NodeProbability(_MC_Calc_1,"T_sq_catastrophic")</f>
        <v>0.1</v>
      </c>
    </row>
    <row r="95" spans="3:6" ht="15" customHeight="1" x14ac:dyDescent="0.45">
      <c r="D95" s="7">
        <v>-5000000</v>
      </c>
      <c r="E95" s="6">
        <f>_xll.MC_NodeValue(_MC_Calc_1,"T_sq_catastrophic")</f>
        <v>-5000000</v>
      </c>
    </row>
    <row r="96" spans="3:6" ht="15" customHeight="1" x14ac:dyDescent="0.45"/>
    <row r="97" ht="15" customHeight="1" x14ac:dyDescent="0.45"/>
    <row r="98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158</vt:i4>
      </vt:variant>
    </vt:vector>
  </HeadingPairs>
  <TitlesOfParts>
    <vt:vector size="160" baseType="lpstr">
      <vt:lpstr>Problem</vt:lpstr>
      <vt:lpstr>MC_Tree_1</vt:lpstr>
      <vt:lpstr>_MC_Calc_1</vt:lpstr>
      <vt:lpstr>ActivateBackupSupplierCost</vt:lpstr>
      <vt:lpstr>EmergencyNearshoringCost</vt:lpstr>
      <vt:lpstr>FindAlternativeOffshoreCost</vt:lpstr>
      <vt:lpstr>HaltProductionCost</vt:lpstr>
      <vt:lpstr>MC_Tree_1!MC_BD_D_geo_crisis_C_alt_offshore</vt:lpstr>
      <vt:lpstr>MC_Tree_1!MC_BD_D_geo_crisis_C_emergency_near</vt:lpstr>
      <vt:lpstr>MC_Tree_1!MC_BD_D_geo_crisis_T_halt</vt:lpstr>
      <vt:lpstr>MC_Tree_1!MC_BD_D_near_major_C_backup</vt:lpstr>
      <vt:lpstr>MC_Tree_1!MC_BD_D_near_major_C_wait_near</vt:lpstr>
      <vt:lpstr>MC_Tree_1!MC_BD_D_root_C_near_disruption</vt:lpstr>
      <vt:lpstr>MC_Tree_1!MC_BD_D_root_C_off_disruption</vt:lpstr>
      <vt:lpstr>MC_Tree_1!MC_BD_D_root_C_status_disruption</vt:lpstr>
      <vt:lpstr>MC_Tree_1!MC_BD_D_root_C_vert_ramp</vt:lpstr>
      <vt:lpstr>MC_Tree_1!MC_BP_C_alt_offshore_T_alt_good</vt:lpstr>
      <vt:lpstr>MC_Tree_1!MC_BP_C_alt_offshore_T_alt_poor</vt:lpstr>
      <vt:lpstr>MC_Tree_1!MC_BP_C_backup_T_backup_fast</vt:lpstr>
      <vt:lpstr>MC_Tree_1!MC_BP_C_backup_T_backup_slow</vt:lpstr>
      <vt:lpstr>MC_Tree_1!MC_BP_C_emergency_near_T_emerg_ok</vt:lpstr>
      <vt:lpstr>MC_Tree_1!MC_BP_C_emergency_near_T_emerg_partial</vt:lpstr>
      <vt:lpstr>MC_Tree_1!MC_BP_C_near_disruption_D_near_major</vt:lpstr>
      <vt:lpstr>MC_Tree_1!MC_BP_C_near_disruption_T_near_minor</vt:lpstr>
      <vt:lpstr>MC_Tree_1!MC_BP_C_near_disruption_T_near_smooth</vt:lpstr>
      <vt:lpstr>MC_Tree_1!MC_BP_C_off_disruption_D_geo_crisis</vt:lpstr>
      <vt:lpstr>MC_Tree_1!MC_BP_C_off_disruption_T_off_quality</vt:lpstr>
      <vt:lpstr>MC_Tree_1!MC_BP_C_off_disruption_T_off_shipping</vt:lpstr>
      <vt:lpstr>MC_Tree_1!MC_BP_C_off_disruption_T_off_smooth</vt:lpstr>
      <vt:lpstr>MC_Tree_1!MC_BP_C_status_disruption_T_sq_catastrophic</vt:lpstr>
      <vt:lpstr>MC_Tree_1!MC_BP_C_status_disruption_T_sq_major</vt:lpstr>
      <vt:lpstr>MC_Tree_1!MC_BP_C_status_disruption_T_sq_minor</vt:lpstr>
      <vt:lpstr>MC_Tree_1!MC_BP_C_status_disruption_T_sq_smooth</vt:lpstr>
      <vt:lpstr>MC_Tree_1!MC_BP_C_vert_demand_slow_T_vert_slow_normal</vt:lpstr>
      <vt:lpstr>MC_Tree_1!MC_BP_C_vert_demand_slow_T_vert_slow_strong</vt:lpstr>
      <vt:lpstr>MC_Tree_1!MC_BP_C_vert_demand_slow_T_vert_slow_weak</vt:lpstr>
      <vt:lpstr>MC_Tree_1!MC_BP_C_vert_demand_T_vert_normal</vt:lpstr>
      <vt:lpstr>MC_Tree_1!MC_BP_C_vert_demand_T_vert_strong</vt:lpstr>
      <vt:lpstr>MC_Tree_1!MC_BP_C_vert_demand_T_vert_weak</vt:lpstr>
      <vt:lpstr>MC_Tree_1!MC_BP_C_vert_ramp_C_vert_demand</vt:lpstr>
      <vt:lpstr>MC_Tree_1!MC_BP_C_vert_ramp_C_vert_demand_slow</vt:lpstr>
      <vt:lpstr>MC_Tree_1!MC_BP_C_vert_ramp_T_vert_problems</vt:lpstr>
      <vt:lpstr>MC_Tree_1!MC_BP_C_wait_near_T_wait_extended</vt:lpstr>
      <vt:lpstr>MC_Tree_1!MC_BP_C_wait_near_T_wait_quick</vt:lpstr>
      <vt:lpstr>MC_Tree_1!MC_BV_C_alt_offshore_T_alt_good</vt:lpstr>
      <vt:lpstr>MC_Tree_1!MC_BV_C_alt_offshore_T_alt_poor</vt:lpstr>
      <vt:lpstr>MC_Tree_1!MC_BV_C_backup_T_backup_fast</vt:lpstr>
      <vt:lpstr>MC_Tree_1!MC_BV_C_backup_T_backup_slow</vt:lpstr>
      <vt:lpstr>MC_Tree_1!MC_BV_C_emergency_near_T_emerg_ok</vt:lpstr>
      <vt:lpstr>MC_Tree_1!MC_BV_C_emergency_near_T_emerg_partial</vt:lpstr>
      <vt:lpstr>MC_Tree_1!MC_BV_C_near_disruption_D_near_major</vt:lpstr>
      <vt:lpstr>MC_Tree_1!MC_BV_C_near_disruption_T_near_minor</vt:lpstr>
      <vt:lpstr>MC_Tree_1!MC_BV_C_near_disruption_T_near_smooth</vt:lpstr>
      <vt:lpstr>MC_Tree_1!MC_BV_C_off_disruption_D_geo_crisis</vt:lpstr>
      <vt:lpstr>MC_Tree_1!MC_BV_C_off_disruption_T_off_quality</vt:lpstr>
      <vt:lpstr>MC_Tree_1!MC_BV_C_off_disruption_T_off_shipping</vt:lpstr>
      <vt:lpstr>MC_Tree_1!MC_BV_C_off_disruption_T_off_smooth</vt:lpstr>
      <vt:lpstr>MC_Tree_1!MC_BV_C_status_disruption_T_sq_catastrophic</vt:lpstr>
      <vt:lpstr>MC_Tree_1!MC_BV_C_status_disruption_T_sq_major</vt:lpstr>
      <vt:lpstr>MC_Tree_1!MC_BV_C_status_disruption_T_sq_minor</vt:lpstr>
      <vt:lpstr>MC_Tree_1!MC_BV_C_status_disruption_T_sq_smooth</vt:lpstr>
      <vt:lpstr>MC_Tree_1!MC_BV_C_vert_demand_slow_T_vert_slow_normal</vt:lpstr>
      <vt:lpstr>MC_Tree_1!MC_BV_C_vert_demand_slow_T_vert_slow_strong</vt:lpstr>
      <vt:lpstr>MC_Tree_1!MC_BV_C_vert_demand_slow_T_vert_slow_weak</vt:lpstr>
      <vt:lpstr>MC_Tree_1!MC_BV_C_vert_demand_T_vert_normal</vt:lpstr>
      <vt:lpstr>MC_Tree_1!MC_BV_C_vert_demand_T_vert_strong</vt:lpstr>
      <vt:lpstr>MC_Tree_1!MC_BV_C_vert_demand_T_vert_weak</vt:lpstr>
      <vt:lpstr>MC_Tree_1!MC_BV_C_vert_ramp_C_vert_demand</vt:lpstr>
      <vt:lpstr>MC_Tree_1!MC_BV_C_vert_ramp_C_vert_demand_slow</vt:lpstr>
      <vt:lpstr>MC_Tree_1!MC_BV_C_vert_ramp_T_vert_problems</vt:lpstr>
      <vt:lpstr>MC_Tree_1!MC_BV_C_wait_near_T_wait_extended</vt:lpstr>
      <vt:lpstr>MC_Tree_1!MC_BV_C_wait_near_T_wait_quick</vt:lpstr>
      <vt:lpstr>MC_Tree_1!MC_BV_D_geo_crisis_C_alt_offshore</vt:lpstr>
      <vt:lpstr>MC_Tree_1!MC_BV_D_geo_crisis_C_emergency_near</vt:lpstr>
      <vt:lpstr>MC_Tree_1!MC_BV_D_geo_crisis_T_halt</vt:lpstr>
      <vt:lpstr>MC_Tree_1!MC_BV_D_near_major_C_backup</vt:lpstr>
      <vt:lpstr>MC_Tree_1!MC_BV_D_near_major_C_wait_near</vt:lpstr>
      <vt:lpstr>MC_Tree_1!MC_BV_D_root_C_near_disruption</vt:lpstr>
      <vt:lpstr>MC_Tree_1!MC_BV_D_root_C_off_disruption</vt:lpstr>
      <vt:lpstr>MC_Tree_1!MC_BV_D_root_C_status_disruption</vt:lpstr>
      <vt:lpstr>MC_Tree_1!MC_BV_D_root_C_vert_ramp</vt:lpstr>
      <vt:lpstr>MC_Tree_1!MC_N_C_alt_offshore</vt:lpstr>
      <vt:lpstr>MC_Tree_1!MC_N_C_backup</vt:lpstr>
      <vt:lpstr>MC_Tree_1!MC_N_C_emergency_near</vt:lpstr>
      <vt:lpstr>MC_Tree_1!MC_N_C_near_disruption</vt:lpstr>
      <vt:lpstr>MC_Tree_1!MC_N_C_off_disruption</vt:lpstr>
      <vt:lpstr>MC_Tree_1!MC_N_C_status_disruption</vt:lpstr>
      <vt:lpstr>MC_Tree_1!MC_N_C_vert_demand</vt:lpstr>
      <vt:lpstr>MC_Tree_1!MC_N_C_vert_demand_slow</vt:lpstr>
      <vt:lpstr>MC_Tree_1!MC_N_C_vert_ramp</vt:lpstr>
      <vt:lpstr>MC_Tree_1!MC_N_C_wait_near</vt:lpstr>
      <vt:lpstr>MC_Tree_1!MC_N_D_geo_crisis</vt:lpstr>
      <vt:lpstr>MC_Tree_1!MC_N_D_near_major</vt:lpstr>
      <vt:lpstr>MC_Tree_1!MC_N_D_root</vt:lpstr>
      <vt:lpstr>MC_Tree_1!MC_NP_T_alt_good</vt:lpstr>
      <vt:lpstr>MC_Tree_1!MC_NP_T_alt_poor</vt:lpstr>
      <vt:lpstr>MC_Tree_1!MC_NP_T_backup_fast</vt:lpstr>
      <vt:lpstr>MC_Tree_1!MC_NP_T_backup_slow</vt:lpstr>
      <vt:lpstr>MC_Tree_1!MC_NP_T_emerg_ok</vt:lpstr>
      <vt:lpstr>MC_Tree_1!MC_NP_T_emerg_partial</vt:lpstr>
      <vt:lpstr>MC_Tree_1!MC_NP_T_halt</vt:lpstr>
      <vt:lpstr>MC_Tree_1!MC_NP_T_near_minor</vt:lpstr>
      <vt:lpstr>MC_Tree_1!MC_NP_T_near_smooth</vt:lpstr>
      <vt:lpstr>MC_Tree_1!MC_NP_T_off_quality</vt:lpstr>
      <vt:lpstr>MC_Tree_1!MC_NP_T_off_shipping</vt:lpstr>
      <vt:lpstr>MC_Tree_1!MC_NP_T_off_smooth</vt:lpstr>
      <vt:lpstr>MC_Tree_1!MC_NP_T_sq_catastrophic</vt:lpstr>
      <vt:lpstr>MC_Tree_1!MC_NP_T_sq_major</vt:lpstr>
      <vt:lpstr>MC_Tree_1!MC_NP_T_sq_minor</vt:lpstr>
      <vt:lpstr>MC_Tree_1!MC_NP_T_sq_smooth</vt:lpstr>
      <vt:lpstr>MC_Tree_1!MC_NP_T_vert_normal</vt:lpstr>
      <vt:lpstr>MC_Tree_1!MC_NP_T_vert_problems</vt:lpstr>
      <vt:lpstr>MC_Tree_1!MC_NP_T_vert_slow_normal</vt:lpstr>
      <vt:lpstr>MC_Tree_1!MC_NP_T_vert_slow_strong</vt:lpstr>
      <vt:lpstr>MC_Tree_1!MC_NP_T_vert_slow_weak</vt:lpstr>
      <vt:lpstr>MC_Tree_1!MC_NP_T_vert_strong</vt:lpstr>
      <vt:lpstr>MC_Tree_1!MC_NP_T_vert_weak</vt:lpstr>
      <vt:lpstr>MC_Tree_1!MC_NP_T_wait_extended</vt:lpstr>
      <vt:lpstr>MC_Tree_1!MC_NP_T_wait_quick</vt:lpstr>
      <vt:lpstr>MC_Tree_1!MC_V_C_alt_offshore</vt:lpstr>
      <vt:lpstr>MC_Tree_1!MC_V_C_backup</vt:lpstr>
      <vt:lpstr>MC_Tree_1!MC_V_C_emergency_near</vt:lpstr>
      <vt:lpstr>MC_Tree_1!MC_V_C_near_disruption</vt:lpstr>
      <vt:lpstr>MC_Tree_1!MC_V_C_off_disruption</vt:lpstr>
      <vt:lpstr>MC_Tree_1!MC_V_C_status_disruption</vt:lpstr>
      <vt:lpstr>MC_Tree_1!MC_V_C_vert_demand</vt:lpstr>
      <vt:lpstr>MC_Tree_1!MC_V_C_vert_demand_slow</vt:lpstr>
      <vt:lpstr>MC_Tree_1!MC_V_C_vert_ramp</vt:lpstr>
      <vt:lpstr>MC_Tree_1!MC_V_C_wait_near</vt:lpstr>
      <vt:lpstr>MC_Tree_1!MC_V_D_geo_crisis</vt:lpstr>
      <vt:lpstr>MC_Tree_1!MC_V_D_near_major</vt:lpstr>
      <vt:lpstr>MC_Tree_1!MC_V_D_root</vt:lpstr>
      <vt:lpstr>MC_Tree_1!MC_V_T_alt_good</vt:lpstr>
      <vt:lpstr>MC_Tree_1!MC_V_T_alt_poor</vt:lpstr>
      <vt:lpstr>MC_Tree_1!MC_V_T_backup_fast</vt:lpstr>
      <vt:lpstr>MC_Tree_1!MC_V_T_backup_slow</vt:lpstr>
      <vt:lpstr>MC_Tree_1!MC_V_T_emerg_ok</vt:lpstr>
      <vt:lpstr>MC_Tree_1!MC_V_T_emerg_partial</vt:lpstr>
      <vt:lpstr>MC_Tree_1!MC_V_T_halt</vt:lpstr>
      <vt:lpstr>MC_Tree_1!MC_V_T_near_minor</vt:lpstr>
      <vt:lpstr>MC_Tree_1!MC_V_T_near_smooth</vt:lpstr>
      <vt:lpstr>MC_Tree_1!MC_V_T_off_quality</vt:lpstr>
      <vt:lpstr>MC_Tree_1!MC_V_T_off_shipping</vt:lpstr>
      <vt:lpstr>MC_Tree_1!MC_V_T_off_smooth</vt:lpstr>
      <vt:lpstr>MC_Tree_1!MC_V_T_sq_catastrophic</vt:lpstr>
      <vt:lpstr>MC_Tree_1!MC_V_T_sq_major</vt:lpstr>
      <vt:lpstr>MC_Tree_1!MC_V_T_sq_minor</vt:lpstr>
      <vt:lpstr>MC_Tree_1!MC_V_T_sq_smooth</vt:lpstr>
      <vt:lpstr>MC_Tree_1!MC_V_T_vert_normal</vt:lpstr>
      <vt:lpstr>MC_Tree_1!MC_V_T_vert_problems</vt:lpstr>
      <vt:lpstr>MC_Tree_1!MC_V_T_vert_slow_normal</vt:lpstr>
      <vt:lpstr>MC_Tree_1!MC_V_T_vert_slow_strong</vt:lpstr>
      <vt:lpstr>MC_Tree_1!MC_V_T_vert_slow_weak</vt:lpstr>
      <vt:lpstr>MC_Tree_1!MC_V_T_vert_strong</vt:lpstr>
      <vt:lpstr>MC_Tree_1!MC_V_T_vert_weak</vt:lpstr>
      <vt:lpstr>MC_Tree_1!MC_V_T_wait_extended</vt:lpstr>
      <vt:lpstr>MC_Tree_1!MC_V_T_wait_quick</vt:lpstr>
      <vt:lpstr>NearshoreDualSourceCost</vt:lpstr>
      <vt:lpstr>SingleOffshoreSupplierCost</vt:lpstr>
      <vt:lpstr>VerticalIntegrationCost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2026-03-27T14:32:34Z</dcterms:created>
  <dcterms:modified xsi:type="dcterms:W3CDTF">2026-03-27T14:32:52Z</dcterms:modified>
</cp:coreProperties>
</file>