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6A199D8F-3268-4257-9802-7E24EE348DA1}" xr6:coauthVersionLast="47" xr6:coauthVersionMax="47" xr10:uidLastSave="{00000000-0000-0000-0000-000000000000}"/>
  <bookViews>
    <workbookView xWindow="-98" yWindow="-98" windowWidth="21795" windowHeight="12975" firstSheet="2" activeTab="2" xr2:uid="{AA86C3CE-5C6E-438B-8C2F-54F5DC2BB79C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_MC_Calc!$A$1:$AI$1</definedName>
    <definedName name="AbandonValue">MC_Tree_1!$C$11</definedName>
    <definedName name="LaunchFullScaleCost">MC_Tree_1!$C$6</definedName>
    <definedName name="LaunchMvpCost">MC_Tree_1!$C$7</definedName>
    <definedName name="MC_BD_D_continue_C_pivot" localSheetId="3">MC_Tree_1!$E$44</definedName>
    <definedName name="MC_BD_D_continue_T_abandon" localSheetId="3">MC_Tree_1!$E$50</definedName>
    <definedName name="MC_BD_D_root_C_market" localSheetId="3">MC_Tree_1!$C$22</definedName>
    <definedName name="MC_BD_D_root_C_mvp" localSheetId="3">MC_Tree_1!$C$40</definedName>
    <definedName name="MC_BD_D_root_T_none" localSheetId="3">MC_Tree_1!$C$52</definedName>
    <definedName name="MC_BD_D_scaleup_C_fulllaunch" localSheetId="3">MC_Tree_1!$E$32</definedName>
    <definedName name="MC_BD_D_scaleup_T_small" localSheetId="3">MC_Tree_1!$E$38</definedName>
    <definedName name="MC_BP_C_fulllaunch_T_scale_mod" localSheetId="3">MC_Tree_1!$F$34</definedName>
    <definedName name="MC_BP_C_fulllaunch_T_scale_ok" localSheetId="3">MC_Tree_1!$F$30</definedName>
    <definedName name="MC_BP_C_market_T_moderate" localSheetId="3">MC_Tree_1!$D$24</definedName>
    <definedName name="MC_BP_C_market_T_strong" localSheetId="3">MC_Tree_1!$D$20</definedName>
    <definedName name="MC_BP_C_market_T_weak" localSheetId="3">MC_Tree_1!$D$26</definedName>
    <definedName name="MC_BP_C_mvp_D_continue" localSheetId="3">MC_Tree_1!$D$48</definedName>
    <definedName name="MC_BP_C_mvp_D_scaleup" localSheetId="3">MC_Tree_1!$D$36</definedName>
    <definedName name="MC_BP_C_pivot_T_pivot_fail" localSheetId="3">MC_Tree_1!$F$46</definedName>
    <definedName name="MC_BP_C_pivot_T_pivot_ok" localSheetId="3">MC_Tree_1!$F$42</definedName>
    <definedName name="MC_BV_C_fulllaunch_T_scale_mod" localSheetId="3">MC_Tree_1!$F$35</definedName>
    <definedName name="MC_BV_C_fulllaunch_T_scale_ok" localSheetId="3">MC_Tree_1!$F$31</definedName>
    <definedName name="MC_BV_C_market_T_moderate" localSheetId="3">MC_Tree_1!$D$25</definedName>
    <definedName name="MC_BV_C_market_T_strong" localSheetId="3">MC_Tree_1!$D$21</definedName>
    <definedName name="MC_BV_C_market_T_weak" localSheetId="3">MC_Tree_1!$D$27</definedName>
    <definedName name="MC_BV_C_mvp_D_continue" localSheetId="3">MC_Tree_1!$D$49</definedName>
    <definedName name="MC_BV_C_mvp_D_scaleup" localSheetId="3">MC_Tree_1!$D$37</definedName>
    <definedName name="MC_BV_C_pivot_T_pivot_fail" localSheetId="3">MC_Tree_1!$F$47</definedName>
    <definedName name="MC_BV_C_pivot_T_pivot_ok" localSheetId="3">MC_Tree_1!$F$43</definedName>
    <definedName name="MC_BV_D_continue_C_pivot" localSheetId="3">MC_Tree_1!$E$45</definedName>
    <definedName name="MC_BV_D_continue_T_abandon" localSheetId="3">MC_Tree_1!$E$51</definedName>
    <definedName name="MC_BV_D_root_C_market" localSheetId="3">MC_Tree_1!$C$23</definedName>
    <definedName name="MC_BV_D_root_C_mvp" localSheetId="3">MC_Tree_1!$C$41</definedName>
    <definedName name="MC_BV_D_root_T_none" localSheetId="3">MC_Tree_1!$C$53</definedName>
    <definedName name="MC_BV_D_scaleup_C_fulllaunch" localSheetId="3">MC_Tree_1!$E$33</definedName>
    <definedName name="MC_BV_D_scaleup_T_small" localSheetId="3">MC_Tree_1!$E$39</definedName>
    <definedName name="MC_N_C_fulllaunch" localSheetId="3">MC_Tree_1!$F$32</definedName>
    <definedName name="MC_N_C_market" localSheetId="3">MC_Tree_1!$D$22</definedName>
    <definedName name="MC_N_C_mvp" localSheetId="3">MC_Tree_1!$D$40</definedName>
    <definedName name="MC_N_C_pivot" localSheetId="3">MC_Tree_1!$F$44</definedName>
    <definedName name="MC_N_D_continue" localSheetId="3">MC_Tree_1!$E$48</definedName>
    <definedName name="MC_N_D_root" localSheetId="3">MC_Tree_1!$C$28</definedName>
    <definedName name="MC_N_D_scaleup" localSheetId="3">MC_Tree_1!$E$36</definedName>
    <definedName name="MC_NP_T_abandon" localSheetId="3">MC_Tree_1!$F$50</definedName>
    <definedName name="MC_NP_T_moderate" localSheetId="3">MC_Tree_1!$E$24</definedName>
    <definedName name="MC_NP_T_none" localSheetId="3">MC_Tree_1!$D$52</definedName>
    <definedName name="MC_NP_T_pivot_fail" localSheetId="3">MC_Tree_1!$G$46</definedName>
    <definedName name="MC_NP_T_pivot_ok" localSheetId="3">MC_Tree_1!$G$42</definedName>
    <definedName name="MC_NP_T_scale_mod" localSheetId="3">MC_Tree_1!$G$34</definedName>
    <definedName name="MC_NP_T_scale_ok" localSheetId="3">MC_Tree_1!$G$30</definedName>
    <definedName name="MC_NP_T_small" localSheetId="3">MC_Tree_1!$F$38</definedName>
    <definedName name="MC_NP_T_strong" localSheetId="3">MC_Tree_1!$E$20</definedName>
    <definedName name="MC_NP_T_weak" localSheetId="3">MC_Tree_1!$E$26</definedName>
    <definedName name="MC_V_C_fulllaunch" localSheetId="3">MC_Tree_1!$F$33</definedName>
    <definedName name="MC_V_C_market" localSheetId="3">MC_Tree_1!$D$23</definedName>
    <definedName name="MC_V_C_mvp" localSheetId="3">MC_Tree_1!$D$41</definedName>
    <definedName name="MC_V_C_pivot" localSheetId="3">MC_Tree_1!$F$45</definedName>
    <definedName name="MC_V_D_continue" localSheetId="3">MC_Tree_1!$E$49</definedName>
    <definedName name="MC_V_D_root" localSheetId="3">MC_Tree_1!$C$29</definedName>
    <definedName name="MC_V_D_scaleup" localSheetId="3">MC_Tree_1!$E$37</definedName>
    <definedName name="MC_V_T_abandon" localSheetId="3">MC_Tree_1!$F$51</definedName>
    <definedName name="MC_V_T_moderate" localSheetId="3">MC_Tree_1!$E$25</definedName>
    <definedName name="MC_V_T_none" localSheetId="3">MC_Tree_1!$D$53</definedName>
    <definedName name="MC_V_T_pivot_fail" localSheetId="3">MC_Tree_1!$G$47</definedName>
    <definedName name="MC_V_T_pivot_ok" localSheetId="3">MC_Tree_1!$G$43</definedName>
    <definedName name="MC_V_T_scale_mod" localSheetId="3">MC_Tree_1!$G$35</definedName>
    <definedName name="MC_V_T_scale_ok" localSheetId="3">MC_Tree_1!$G$31</definedName>
    <definedName name="MC_V_T_small" localSheetId="3">MC_Tree_1!$F$39</definedName>
    <definedName name="MC_V_T_strong" localSheetId="3">MC_Tree_1!$E$21</definedName>
    <definedName name="MC_V_T_weak" localSheetId="3">MC_Tree_1!$E$27</definedName>
    <definedName name="PivotProductCost">MC_Tree_1!$C$10</definedName>
    <definedName name="ScaleToFullCost">MC_Tree_1!$C$8</definedName>
    <definedName name="StaySmallValue">MC_Tree_1!$C$9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3" l="1"/>
  <c r="E33" i="3"/>
  <c r="C41" i="3"/>
  <c r="C23" i="3"/>
  <c r="E51" i="3"/>
  <c r="T1" i="4" s="1"/>
  <c r="E45" i="3"/>
  <c r="Y1" i="4"/>
  <c r="X1" i="4"/>
  <c r="W1" i="4"/>
  <c r="V1" i="4"/>
  <c r="U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F51" i="3"/>
  <c r="D41" i="3"/>
  <c r="G30" i="3"/>
  <c r="E20" i="3"/>
  <c r="C22" i="3"/>
  <c r="F50" i="3"/>
  <c r="C29" i="3"/>
  <c r="E49" i="3"/>
  <c r="E27" i="3"/>
  <c r="E26" i="3"/>
  <c r="E38" i="3"/>
  <c r="F39" i="3"/>
  <c r="F38" i="3"/>
  <c r="E50" i="3"/>
  <c r="E44" i="3"/>
  <c r="E32" i="3"/>
  <c r="G47" i="3"/>
  <c r="E37" i="3"/>
  <c r="G46" i="3"/>
  <c r="G35" i="3"/>
  <c r="E25" i="3"/>
  <c r="F45" i="3"/>
  <c r="G34" i="3"/>
  <c r="E24" i="3"/>
  <c r="D53" i="3"/>
  <c r="G43" i="3"/>
  <c r="F33" i="3"/>
  <c r="D23" i="3"/>
  <c r="C52" i="3"/>
  <c r="C40" i="3"/>
  <c r="D52" i="3"/>
  <c r="G42" i="3"/>
  <c r="G31" i="3"/>
  <c r="E21" i="3"/>
</calcChain>
</file>

<file path=xl/sharedStrings.xml><?xml version="1.0" encoding="utf-8"?>
<sst xmlns="http://schemas.openxmlformats.org/spreadsheetml/2006/main" count="80" uniqueCount="72">
  <si>
    <t>{"_v":2,"trees":{"MC_Tree_1":"{\r\n  \"RootId\": \"D_root\",\r\n  \"Nodes\": {\r\n    \"D_root\": {\r\n      \"type\": \"decision\",\r\n      \"id\": \"D_root\",\r\n      \"name\": \"Product Launch\",\r\n      \"options\": [\r\n        {\r\n          \"name\": \"Launch Full Scale\",\r\n          \"childId\": \"C_market\",\r\n          \"value\": -500000\r\n        },\r\n        {\r\n          \"name\": \"Launch MVP\",\r\n          \"childId\": \"C_mvp\",\r\n          \"value\": -100000\r\n        },\r\n        {\r\n          \"name\": \"Don\u0027t Launch\",\r\n          \"childId\": \"T_none\"\r\n        }\r\n      ]\r\n    },\r\n    \"C_market\": {\r\n      \"type\": \"chance\",\r\n      \"id\": \"C_market\",\r\n      \"name\": \"Market Response\",\r\n      \"branches\": [\r\n        {\r\n          \"name\": \"Strong Demand\",\r\n          \"probability\": 0.3,\r\n          \"childId\": \"T_strong\",\r\n          \"value\": 1200000\r\n        },\r\n        {\r\n          \"name\": \"Moderate Demand\",\r\n          \"probability\": 0.5,\r\n          \"childId\": \"T_moderate\",\r\n          \"value\": 400000\r\n        },\r\n        {\r\n          \"name\": \"Weak Demand\",\r\n          \"probability\": 0.2,\r\n          \"childId\": \"T_weak\",\r\n          \"value\": 50000\r\n        }\r\n      ]\r\n    },\r\n    \"T_strong\": {\r\n      \"type\": \"terminal\",\r\n      \"id\": \"T_strong\",\r\n      \"name\": \"Strong Revenue\",\r\n      \"value\": 0\r\n    },\r\n    \"T_moderate\": {\r\n      \"type\": \"terminal\",\r\n      \"id\": \"T_moderate\",\r\n      \"name\": \"Moderate Revenue\",\r\n      \"value\": 0\r\n    },\r\n    \"T_weak\": {\r\n      \"type\": \"terminal\",\r\n      \"id\": \"T_weak\",\r\n      \"name\": \"Weak Revenue\",\r\n      \"value\": 0\r\n    },\r\n    \"C_mvp\": {\r\n      \"type\": \"chance\",\r\n      \"id\": \"C_mvp\",\r\n      \"name\": \"MVP Feedback\",\r\n      \"branches\": [\r\n        {\r\n          \"name\": \"Favorable\",\r\n          \"probability\": 0.6,\r\n          \"childId\": \"D_scaleup\"\r\n        },\r\n        {\r\n          \"name\": \"Unfavorable\",\r\n          \"probability\": 0.4,\r\n          \"childId\": \"D_continue\"\r\n        }\r\n      ]\r\n    },\r\n    \"D_scaleup\": {\r\n      \"type\": \"decision\",\r\n      \"id\": \"D_scaleup\",\r\n      \"name\": \"Scale Decision\",\r\n      \"options\": [\r\n        {\r\n          \"name\": \"Scale to Full\",\r\n          \"childId\": \"C_fulllaunch\",\r\n          \"value\": -450000\r\n        },\r\n        {\r\n          \"name\": \"Stay Small\",\r\n          \"childId\": \"T_small\",\r\n          \"value\": 150000\r\n        }\r\n      ]\r\n    },\r\n    \"C_fulllaunch\": {\r\n      \"type\": \"chance\",\r\n      \"id\": \"C_fulllaunch\",\r\n      \"name\": \"Full Launch Outcome\",\r\n      \"branches\": [\r\n        {\r\n          \"name\": \"Success\",\r\n          \"probability\": 0.7,\r\n          \"childId\": \"T_scale_ok\",\r\n          \"value\": 1100000\r\n        },\r\n        {\r\n          \"name\": \"Moderate\",\r\n          \"probability\": 0.3,\r\n          \"childId\": \"T_scale_mod\",\r\n          \"value\": 350000\r\n        }\r\n      ]\r\n    },\r\n    \"T_scale_ok\": {\r\n      \"type\": \"terminal\",\r\n      \"id\": \"T_scale_ok\",\r\n      \"name\": \"Scale Success\",\r\n      \"value\": 0\r\n    },\r\n    \"T_scale_mod\": {\r\n      \"type\": \"terminal\",\r\n      \"id\": \"T_scale_mod\",\r\n      \"name\": \"Scale Moderate\",\r\n      \"value\": 0\r\n    },\r\n    \"T_small\": {\r\n      \"type\": \"terminal\",\r\n      \"id\": \"T_small\",\r\n      \"name\": \"Niche Revenue\",\r\n      \"value\": 0\r\n    },\r\n    \"D_continue\": {\r\n      \"type\": \"decision\",\r\n      \"id\": \"D_continue\",\r\n      \"name\": \"Pivot or Abandon\",\r\n      \"options\": [\r\n        {\r\n          \"name\": \"Pivot Product\",\r\n          \"childId\": \"C_pivot\",\r\n          \"value\": -80000\r\n        },\r\n        {\r\n          \"name\": \"Abandon\",\r\n          \"childId\": \"T_abandon\",\r\n          \"value\": 20000\r\n        }\r\n      ]\r\n    },\r\n    \"C_pivot\": {\r\n      \"type\": \"chance\",\r\n      \"id\": \"C_pivot\",\r\n      \"name\": \"Pivot Outcome\",\r\n      \"branches\": [\r\n        {\r\n          \"name\": \"Pivot Works\",\r\n          \"probability\": 0.4,\r\n          \"childId\": \"T_pivot_ok\",\r\n          \"value\": 300000\r\n        },\r\n        {\r\n          \"name\": \"Pivot Fails\",\r\n          \"probability\": 0.6,\r\n          \"childId\": \"T_pivot_fail\",\r\n          \"value\": 30000\r\n        }\r\n      ]\r\n    },\r\n    \"T_pivot_ok\": {\r\n      \"type\": \"terminal\",\r\n      \"id\": \"T_pivot_ok\",\r\n      \"name\": \"Pivot Success\",\r\n      \"value\": 0\r\n    },\r\n    \"T_pivot_fail\": {\r\n      \"type\": \"terminal\",\r\n      \"id\": \"T_pivot_fail\",\r\n      \"name\": \"Pivot Failure\",\r\n      \"value\": 0\r\n    },\r\n    \"T_abandon\": {\r\n      \"type\": \"terminal\",\r\n      \"id\": \"T_abandon\",\r\n      \"name\": \"Salvage Value\",\r\n      \"value\": 0\r\n    },\r\n    \"T_none\": {\r\n      \"type\": \"terminal\",\r\n      \"id\": \"T_none\",\r\n      \"name\": \"No Launch\",\r\n      \"value\": 0\r\n    }\r\n  },\r\n  \"Settings\": {\r\n    \"ModelName\": \"Startup Product Launch\",\r\n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\"MC_BV_D_root_C_market\": \"=-LaunchFullScaleCost\",\r\n      \"MC_BV_D_root_C_mvp\": \"=-LaunchMvpCost\",\r\n      \"MC_BV_D_scaleup_C_fulllaunch\": \"=-ScaleToFullCost\",\r\n      \"MC_BV_D_scaleup_T_small\": \"=StaySmallValue\",\r\n      \"MC_BV_D_continue_C_pivot\": \"=-PivotProductCost\",\r\n      \"MC_BV_D_continue_T_abandon\": \"=AbandonValue\"\r\n  }\r\n}"}}</t>
  </si>
  <si>
    <t>Market Response</t>
  </si>
  <si>
    <t>Product Launch</t>
  </si>
  <si>
    <t>Full Launch Outcome</t>
  </si>
  <si>
    <t>Scale Decision</t>
  </si>
  <si>
    <t>MVP Feedback</t>
  </si>
  <si>
    <t>Pivot Outcome</t>
  </si>
  <si>
    <t>Pivot or Abandon</t>
  </si>
  <si>
    <t>Startup Product Launch — Control Panel</t>
  </si>
  <si>
    <t>Adjust parameters below to update the decision tree instantly</t>
  </si>
  <si>
    <t>Parameter</t>
  </si>
  <si>
    <t>Value</t>
  </si>
  <si>
    <t>Units</t>
  </si>
  <si>
    <t>Notes</t>
  </si>
  <si>
    <t>Launch Full Scale</t>
  </si>
  <si>
    <t>$</t>
  </si>
  <si>
    <t>Investment for Market Response path</t>
  </si>
  <si>
    <t>Launch MVP</t>
  </si>
  <si>
    <t>Investment for MVP Feedback path</t>
  </si>
  <si>
    <t>Scale to Full</t>
  </si>
  <si>
    <t>Investment for Full Launch Outcome path</t>
  </si>
  <si>
    <t>Stay Small</t>
  </si>
  <si>
    <t>Niche Revenue</t>
  </si>
  <si>
    <t>Pivot Product</t>
  </si>
  <si>
    <t>Investment for Pivot Outcome path</t>
  </si>
  <si>
    <t>Abandon</t>
  </si>
  <si>
    <t>Salvage Value</t>
  </si>
  <si>
    <t>Startup Product Launch Decision</t>
  </si>
  <si>
    <t>ModelChoice Example Model</t>
  </si>
  <si>
    <t>Background</t>
  </si>
  <si>
    <t>A technology startup has developed a new SaaS product and must decide how to</t>
  </si>
  <si>
    <t>bring it to market. The management team is evaluating three strategic options,</t>
  </si>
  <si>
    <t>each with different cost structures and risk profiles.</t>
  </si>
  <si>
    <t>Option 1: Launch Full Scale</t>
  </si>
  <si>
    <t>Invest $500,000 in a full market launch (marketing, sales team, infrastructure).</t>
  </si>
  <si>
    <t>Market response is uncertain: 30% chance of strong demand ($1.2M revenue),</t>
  </si>
  <si>
    <t>50% chance of moderate demand ($400K), or 20% chance of weak demand ($50K).</t>
  </si>
  <si>
    <t>Option 2: Launch MVP - Minimum Viable Product</t>
  </si>
  <si>
    <t>Invest $100,000 in a limited launch to test the market. After observing</t>
  </si>
  <si>
    <t>customer feedback (favorable 60%, unfavorable 40%), a second decision arises:</t>
  </si>
  <si>
    <t xml:space="preserve">  If favorable: Scale to full ($450K more, 70% success) or stay small ($150K)</t>
  </si>
  <si>
    <t xml:space="preserve">  If unfavorable: Pivot ($80K more, 40% success) or abandon ($20K salvage)</t>
  </si>
  <si>
    <t>Option 3: Don't Launch</t>
  </si>
  <si>
    <t>Preserve capital. Net payoff: $0.</t>
  </si>
  <si>
    <t>Decision Objective</t>
  </si>
  <si>
    <t>Maximize expected net profit. The MVP approach demonstrates the value of</t>
  </si>
  <si>
    <t>staged investment: spend a small amount first to learn, then decide.</t>
  </si>
  <si>
    <t>Key Assumptions</t>
  </si>
  <si>
    <t>Full Scale Launch Cost</t>
  </si>
  <si>
    <t>Marketing, sales team, infrastructure</t>
  </si>
  <si>
    <t>MVP Launch Cost</t>
  </si>
  <si>
    <t>Limited product, small team</t>
  </si>
  <si>
    <t>Scale-Up Cost (after MVP)</t>
  </si>
  <si>
    <t>Additional investment to go full scale</t>
  </si>
  <si>
    <t>Pivot Cost</t>
  </si>
  <si>
    <t>Product redesign after poor feedback</t>
  </si>
  <si>
    <t>Strong Demand Revenue</t>
  </si>
  <si>
    <t>Full-scale path, 30% probability</t>
  </si>
  <si>
    <t>Moderate Demand Revenue</t>
  </si>
  <si>
    <t>Full-scale path, 50% probability</t>
  </si>
  <si>
    <t>Weak Demand Revenue</t>
  </si>
  <si>
    <t>Full-scale path, 20% probability</t>
  </si>
  <si>
    <t>Favorable MVP Probability</t>
  </si>
  <si>
    <t>Market validates the concept</t>
  </si>
  <si>
    <t>Scale Success Rate</t>
  </si>
  <si>
    <t>Given favorable MVP feedback</t>
  </si>
  <si>
    <t>Pivot Success Rate</t>
  </si>
  <si>
    <t>Given unfavorable MVP feedback</t>
  </si>
  <si>
    <t>Suggested Analyses</t>
  </si>
  <si>
    <t>▶ Strategy Table - Shows all 6 strategies with risk-return frontier chart</t>
  </si>
  <si>
    <t>▶ Sensitivity Analysis - Which assumptions drive the most value?</t>
  </si>
  <si>
    <t>▶ Risk Profile - Compare outcome distributions across strategies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</si>
</sst>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10" fillId="0" borderId="0" xfId="0" applyFont="1"/>
    <xf numFmtId="0" fontId="11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28</xdr:row>
      <xdr:rowOff>0</xdr:rowOff>
    </xdr:from>
    <xdr:to>
      <xdr:col>2</xdr:col>
      <xdr:colOff>9525</xdr:colOff>
      <xdr:row>28</xdr:row>
      <xdr:rowOff>0</xdr:rowOff>
    </xdr:to>
    <xdr:cxnSp macro="">
      <xdr:nvCxnSpPr>
        <xdr:cNvPr id="68" name="MC_Entry">
          <a:extLst>
            <a:ext uri="{FF2B5EF4-FFF2-40B4-BE49-F238E27FC236}">
              <a16:creationId xmlns:a16="http://schemas.microsoft.com/office/drawing/2014/main" id="{1F069156-F912-367B-7231-73BF78FC4614}"/>
            </a:ext>
          </a:extLst>
        </xdr:cNvPr>
        <xdr:cNvCxnSpPr/>
      </xdr:nvCxnSpPr>
      <xdr:spPr>
        <a:xfrm>
          <a:off x="665163" y="5276850"/>
          <a:ext cx="1730375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27</xdr:row>
      <xdr:rowOff>99251</xdr:rowOff>
    </xdr:from>
    <xdr:ext cx="1155124" cy="182550"/>
    <xdr:sp macro="_xll.MC_OnTreeNameClick" textlink="">
      <xdr:nvSpPr>
        <xdr:cNvPr id="69" name="MC_TreeName">
          <a:extLst>
            <a:ext uri="{FF2B5EF4-FFF2-40B4-BE49-F238E27FC236}">
              <a16:creationId xmlns:a16="http://schemas.microsoft.com/office/drawing/2014/main" id="{817544B7-E20E-E631-4A0A-CD27D0406BB4}"/>
            </a:ext>
          </a:extLst>
        </xdr:cNvPr>
        <xdr:cNvSpPr txBox="1"/>
      </xdr:nvSpPr>
      <xdr:spPr>
        <a:xfrm>
          <a:off x="665163" y="5185601"/>
          <a:ext cx="11551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Startup Product Launch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84267</xdr:colOff>
      <xdr:row>21</xdr:row>
      <xdr:rowOff>184150</xdr:rowOff>
    </xdr:from>
    <xdr:to>
      <xdr:col>3</xdr:col>
      <xdr:colOff>47626</xdr:colOff>
      <xdr:row>28</xdr:row>
      <xdr:rowOff>917</xdr:rowOff>
    </xdr:to>
    <xdr:sp macro="" textlink="">
      <xdr:nvSpPr>
        <xdr:cNvPr id="70" name="MC_BR_D_root_C_market">
          <a:extLst>
            <a:ext uri="{FF2B5EF4-FFF2-40B4-BE49-F238E27FC236}">
              <a16:creationId xmlns:a16="http://schemas.microsoft.com/office/drawing/2014/main" id="{B442A9A4-89B0-30BA-FEAA-4233BA8BD95A}"/>
            </a:ext>
          </a:extLst>
        </xdr:cNvPr>
        <xdr:cNvSpPr/>
      </xdr:nvSpPr>
      <xdr:spPr>
        <a:xfrm>
          <a:off x="2470280" y="4127500"/>
          <a:ext cx="1796921" cy="1150267"/>
        </a:xfrm>
        <a:custGeom>
          <a:avLst/>
          <a:gdLst/>
          <a:ahLst/>
          <a:cxnLst/>
          <a:rect l="0" t="0" r="0" b="0"/>
          <a:pathLst>
            <a:path w="1796921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1796920" y="0"/>
              </a:lnTo>
              <a:lnTo>
                <a:pt x="1796920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21</xdr:row>
      <xdr:rowOff>99251</xdr:rowOff>
    </xdr:from>
    <xdr:ext cx="870944" cy="182550"/>
    <xdr:sp macro="_xll.MC_OnBranchLabelClick" textlink="">
      <xdr:nvSpPr>
        <xdr:cNvPr id="71" name="MC_BN_D_root_C_market">
          <a:extLst>
            <a:ext uri="{FF2B5EF4-FFF2-40B4-BE49-F238E27FC236}">
              <a16:creationId xmlns:a16="http://schemas.microsoft.com/office/drawing/2014/main" id="{50C62260-16A2-C37C-6C72-7605012186B2}"/>
            </a:ext>
          </a:extLst>
        </xdr:cNvPr>
        <xdr:cNvSpPr txBox="1"/>
      </xdr:nvSpPr>
      <xdr:spPr>
        <a:xfrm>
          <a:off x="2672398" y="4042601"/>
          <a:ext cx="8709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Launch Full Scale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74717</xdr:colOff>
      <xdr:row>27</xdr:row>
      <xdr:rowOff>189346</xdr:rowOff>
    </xdr:from>
    <xdr:to>
      <xdr:col>3</xdr:col>
      <xdr:colOff>47626</xdr:colOff>
      <xdr:row>40</xdr:row>
      <xdr:rowOff>15876</xdr:rowOff>
    </xdr:to>
    <xdr:sp macro="" textlink="">
      <xdr:nvSpPr>
        <xdr:cNvPr id="72" name="MC_BR_D_root_C_mvp">
          <a:extLst>
            <a:ext uri="{FF2B5EF4-FFF2-40B4-BE49-F238E27FC236}">
              <a16:creationId xmlns:a16="http://schemas.microsoft.com/office/drawing/2014/main" id="{6368C9EC-9DD7-559E-30BD-4F22F63EA0E9}"/>
            </a:ext>
          </a:extLst>
        </xdr:cNvPr>
        <xdr:cNvSpPr/>
      </xdr:nvSpPr>
      <xdr:spPr>
        <a:xfrm>
          <a:off x="2460730" y="5275696"/>
          <a:ext cx="1806471" cy="2303030"/>
        </a:xfrm>
        <a:custGeom>
          <a:avLst/>
          <a:gdLst/>
          <a:ahLst/>
          <a:cxnLst/>
          <a:rect l="0" t="0" r="0" b="0"/>
          <a:pathLst>
            <a:path w="1806471" h="2303030">
              <a:moveTo>
                <a:pt x="31667" y="0"/>
              </a:moveTo>
              <a:lnTo>
                <a:pt x="198290" y="2286000"/>
              </a:lnTo>
              <a:lnTo>
                <a:pt x="182458" y="2271279"/>
              </a:lnTo>
              <a:lnTo>
                <a:pt x="1806470" y="2271279"/>
              </a:lnTo>
              <a:lnTo>
                <a:pt x="1806470" y="2303029"/>
              </a:lnTo>
              <a:lnTo>
                <a:pt x="182458" y="2303029"/>
              </a:lnTo>
              <a:lnTo>
                <a:pt x="166625" y="2288308"/>
              </a:lnTo>
              <a:lnTo>
                <a:pt x="0" y="230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39</xdr:row>
      <xdr:rowOff>99251</xdr:rowOff>
    </xdr:from>
    <xdr:ext cx="642868" cy="182550"/>
    <xdr:sp macro="_xll.MC_OnBranchLabelClick" textlink="">
      <xdr:nvSpPr>
        <xdr:cNvPr id="73" name="MC_BN_D_root_C_mvp">
          <a:extLst>
            <a:ext uri="{FF2B5EF4-FFF2-40B4-BE49-F238E27FC236}">
              <a16:creationId xmlns:a16="http://schemas.microsoft.com/office/drawing/2014/main" id="{EC76973F-254D-8CCF-C464-80A178665B74}"/>
            </a:ext>
          </a:extLst>
        </xdr:cNvPr>
        <xdr:cNvSpPr txBox="1"/>
      </xdr:nvSpPr>
      <xdr:spPr>
        <a:xfrm>
          <a:off x="2672398" y="7471601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Launch MVP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84205</xdr:colOff>
      <xdr:row>27</xdr:row>
      <xdr:rowOff>190269</xdr:rowOff>
    </xdr:from>
    <xdr:to>
      <xdr:col>3</xdr:col>
      <xdr:colOff>47626</xdr:colOff>
      <xdr:row>52</xdr:row>
      <xdr:rowOff>6351</xdr:rowOff>
    </xdr:to>
    <xdr:sp macro="" textlink="">
      <xdr:nvSpPr>
        <xdr:cNvPr id="74" name="MC_BR_D_root_T_none">
          <a:extLst>
            <a:ext uri="{FF2B5EF4-FFF2-40B4-BE49-F238E27FC236}">
              <a16:creationId xmlns:a16="http://schemas.microsoft.com/office/drawing/2014/main" id="{46FF93BF-B072-DF41-1686-A60DA09260E2}"/>
            </a:ext>
          </a:extLst>
        </xdr:cNvPr>
        <xdr:cNvSpPr/>
      </xdr:nvSpPr>
      <xdr:spPr>
        <a:xfrm>
          <a:off x="2470218" y="5276619"/>
          <a:ext cx="1796983" cy="4578582"/>
        </a:xfrm>
        <a:custGeom>
          <a:avLst/>
          <a:gdLst/>
          <a:ahLst/>
          <a:cxnLst/>
          <a:rect l="0" t="0" r="0" b="0"/>
          <a:pathLst>
            <a:path w="1796983" h="4578582">
              <a:moveTo>
                <a:pt x="12691" y="0"/>
              </a:moveTo>
              <a:lnTo>
                <a:pt x="179315" y="4572000"/>
              </a:lnTo>
              <a:lnTo>
                <a:pt x="172970" y="4565881"/>
              </a:lnTo>
              <a:lnTo>
                <a:pt x="1796982" y="4565881"/>
              </a:lnTo>
              <a:lnTo>
                <a:pt x="1796982" y="4578581"/>
              </a:lnTo>
              <a:lnTo>
                <a:pt x="172970" y="4578581"/>
              </a:lnTo>
              <a:lnTo>
                <a:pt x="166624" y="4572462"/>
              </a:lnTo>
              <a:lnTo>
                <a:pt x="0" y="46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51</xdr:row>
      <xdr:rowOff>99251</xdr:rowOff>
    </xdr:from>
    <xdr:ext cx="656846" cy="182550"/>
    <xdr:sp macro="_xll.MC_OnBranchLabelClick" textlink="">
      <xdr:nvSpPr>
        <xdr:cNvPr id="75" name="MC_BN_D_root_T_none">
          <a:extLst>
            <a:ext uri="{FF2B5EF4-FFF2-40B4-BE49-F238E27FC236}">
              <a16:creationId xmlns:a16="http://schemas.microsoft.com/office/drawing/2014/main" id="{8890C7E8-EEE4-B7F7-A05C-772AA3B16E95}"/>
            </a:ext>
          </a:extLst>
        </xdr:cNvPr>
        <xdr:cNvSpPr txBox="1"/>
      </xdr:nvSpPr>
      <xdr:spPr>
        <a:xfrm>
          <a:off x="2672398" y="9757601"/>
          <a:ext cx="6568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Don't Launch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19</xdr:row>
      <xdr:rowOff>184150</xdr:rowOff>
    </xdr:from>
    <xdr:to>
      <xdr:col>4</xdr:col>
      <xdr:colOff>47626</xdr:colOff>
      <xdr:row>22</xdr:row>
      <xdr:rowOff>2545</xdr:rowOff>
    </xdr:to>
    <xdr:sp macro="" textlink="">
      <xdr:nvSpPr>
        <xdr:cNvPr id="76" name="MC_BR_C_market_T_strong">
          <a:extLst>
            <a:ext uri="{FF2B5EF4-FFF2-40B4-BE49-F238E27FC236}">
              <a16:creationId xmlns:a16="http://schemas.microsoft.com/office/drawing/2014/main" id="{ACAB131D-F350-9287-FC94-F993FC563003}"/>
            </a:ext>
          </a:extLst>
        </xdr:cNvPr>
        <xdr:cNvSpPr/>
      </xdr:nvSpPr>
      <xdr:spPr>
        <a:xfrm>
          <a:off x="4304308" y="3746500"/>
          <a:ext cx="1696443" cy="389895"/>
        </a:xfrm>
        <a:custGeom>
          <a:avLst/>
          <a:gdLst/>
          <a:ahLst/>
          <a:cxnLst/>
          <a:rect l="0" t="0" r="0" b="0"/>
          <a:pathLst>
            <a:path w="1696443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1696442" y="0"/>
              </a:lnTo>
              <a:lnTo>
                <a:pt x="1696442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19</xdr:row>
      <xdr:rowOff>99251</xdr:rowOff>
    </xdr:from>
    <xdr:ext cx="774058" cy="182550"/>
    <xdr:sp macro="_xll.MC_OnBranchLabelClick" textlink="">
      <xdr:nvSpPr>
        <xdr:cNvPr id="77" name="MC_BN_C_market_T_strong">
          <a:extLst>
            <a:ext uri="{FF2B5EF4-FFF2-40B4-BE49-F238E27FC236}">
              <a16:creationId xmlns:a16="http://schemas.microsoft.com/office/drawing/2014/main" id="{F3B6E274-0192-A135-4F21-9C2407B11D53}"/>
            </a:ext>
          </a:extLst>
        </xdr:cNvPr>
        <xdr:cNvSpPr txBox="1"/>
      </xdr:nvSpPr>
      <xdr:spPr>
        <a:xfrm>
          <a:off x="4505960" y="3661601"/>
          <a:ext cx="7740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21</xdr:row>
      <xdr:rowOff>187956</xdr:rowOff>
    </xdr:from>
    <xdr:to>
      <xdr:col>4</xdr:col>
      <xdr:colOff>47626</xdr:colOff>
      <xdr:row>24</xdr:row>
      <xdr:rowOff>6351</xdr:rowOff>
    </xdr:to>
    <xdr:sp macro="" textlink="">
      <xdr:nvSpPr>
        <xdr:cNvPr id="78" name="MC_BR_C_market_T_moderate">
          <a:extLst>
            <a:ext uri="{FF2B5EF4-FFF2-40B4-BE49-F238E27FC236}">
              <a16:creationId xmlns:a16="http://schemas.microsoft.com/office/drawing/2014/main" id="{41BB423C-612D-7503-F576-16776D26D0FA}"/>
            </a:ext>
          </a:extLst>
        </xdr:cNvPr>
        <xdr:cNvSpPr/>
      </xdr:nvSpPr>
      <xdr:spPr>
        <a:xfrm>
          <a:off x="4304308" y="4131306"/>
          <a:ext cx="1696443" cy="389895"/>
        </a:xfrm>
        <a:custGeom>
          <a:avLst/>
          <a:gdLst/>
          <a:ahLst/>
          <a:cxnLst/>
          <a:rect l="0" t="0" r="0" b="0"/>
          <a:pathLst>
            <a:path w="1696443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1696442" y="377194"/>
              </a:lnTo>
              <a:lnTo>
                <a:pt x="1696442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23</xdr:row>
      <xdr:rowOff>99251</xdr:rowOff>
    </xdr:from>
    <xdr:ext cx="905248" cy="182550"/>
    <xdr:sp macro="_xll.MC_OnBranchLabelClick" textlink="">
      <xdr:nvSpPr>
        <xdr:cNvPr id="79" name="MC_BN_C_market_T_moderate">
          <a:extLst>
            <a:ext uri="{FF2B5EF4-FFF2-40B4-BE49-F238E27FC236}">
              <a16:creationId xmlns:a16="http://schemas.microsoft.com/office/drawing/2014/main" id="{0D0F2CE3-8624-2A3F-2FC4-DFBBF909CC4F}"/>
            </a:ext>
          </a:extLst>
        </xdr:cNvPr>
        <xdr:cNvSpPr txBox="1"/>
      </xdr:nvSpPr>
      <xdr:spPr>
        <a:xfrm>
          <a:off x="4505960" y="4423601"/>
          <a:ext cx="9052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21</xdr:row>
      <xdr:rowOff>189143</xdr:rowOff>
    </xdr:from>
    <xdr:to>
      <xdr:col>4</xdr:col>
      <xdr:colOff>47626</xdr:colOff>
      <xdr:row>26</xdr:row>
      <xdr:rowOff>6351</xdr:rowOff>
    </xdr:to>
    <xdr:sp macro="" textlink="">
      <xdr:nvSpPr>
        <xdr:cNvPr id="80" name="MC_BR_C_market_T_weak">
          <a:extLst>
            <a:ext uri="{FF2B5EF4-FFF2-40B4-BE49-F238E27FC236}">
              <a16:creationId xmlns:a16="http://schemas.microsoft.com/office/drawing/2014/main" id="{5C8DDEA9-B65E-1F2B-7A1C-2DAF6E8F5E79}"/>
            </a:ext>
          </a:extLst>
        </xdr:cNvPr>
        <xdr:cNvSpPr/>
      </xdr:nvSpPr>
      <xdr:spPr>
        <a:xfrm>
          <a:off x="4303923" y="4132493"/>
          <a:ext cx="1696828" cy="769708"/>
        </a:xfrm>
        <a:custGeom>
          <a:avLst/>
          <a:gdLst/>
          <a:ahLst/>
          <a:cxnLst/>
          <a:rect l="0" t="0" r="0" b="0"/>
          <a:pathLst>
            <a:path w="1696828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1696827" y="757007"/>
              </a:lnTo>
              <a:lnTo>
                <a:pt x="1696827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25</xdr:row>
      <xdr:rowOff>99251</xdr:rowOff>
    </xdr:from>
    <xdr:ext cx="733983" cy="182550"/>
    <xdr:sp macro="_xll.MC_OnBranchLabelClick" textlink="">
      <xdr:nvSpPr>
        <xdr:cNvPr id="81" name="MC_BN_C_market_T_weak">
          <a:extLst>
            <a:ext uri="{FF2B5EF4-FFF2-40B4-BE49-F238E27FC236}">
              <a16:creationId xmlns:a16="http://schemas.microsoft.com/office/drawing/2014/main" id="{EAE3B80A-A2FC-E903-09C1-BB86EDA5E388}"/>
            </a:ext>
          </a:extLst>
        </xdr:cNvPr>
        <xdr:cNvSpPr txBox="1"/>
      </xdr:nvSpPr>
      <xdr:spPr>
        <a:xfrm>
          <a:off x="4505960" y="4804601"/>
          <a:ext cx="7339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35</xdr:row>
      <xdr:rowOff>174625</xdr:rowOff>
    </xdr:from>
    <xdr:to>
      <xdr:col>4</xdr:col>
      <xdr:colOff>47626</xdr:colOff>
      <xdr:row>40</xdr:row>
      <xdr:rowOff>3392</xdr:rowOff>
    </xdr:to>
    <xdr:sp macro="" textlink="">
      <xdr:nvSpPr>
        <xdr:cNvPr id="82" name="MC_BR_C_mvp_D_scaleup">
          <a:extLst>
            <a:ext uri="{FF2B5EF4-FFF2-40B4-BE49-F238E27FC236}">
              <a16:creationId xmlns:a16="http://schemas.microsoft.com/office/drawing/2014/main" id="{A7496F96-1E04-3CAB-B1BC-2DF2CC0D841A}"/>
            </a:ext>
          </a:extLst>
        </xdr:cNvPr>
        <xdr:cNvSpPr/>
      </xdr:nvSpPr>
      <xdr:spPr>
        <a:xfrm>
          <a:off x="4294617" y="6784975"/>
          <a:ext cx="1706134" cy="781267"/>
        </a:xfrm>
        <a:custGeom>
          <a:avLst/>
          <a:gdLst/>
          <a:ahLst/>
          <a:cxnLst/>
          <a:rect l="0" t="0" r="0" b="0"/>
          <a:pathLst>
            <a:path w="1706134" h="781267">
              <a:moveTo>
                <a:pt x="0" y="774484"/>
              </a:moveTo>
              <a:lnTo>
                <a:pt x="166624" y="12484"/>
              </a:lnTo>
              <a:lnTo>
                <a:pt x="182133" y="0"/>
              </a:lnTo>
              <a:lnTo>
                <a:pt x="1706133" y="0"/>
              </a:lnTo>
              <a:lnTo>
                <a:pt x="1706133" y="31750"/>
              </a:lnTo>
              <a:lnTo>
                <a:pt x="182133" y="31750"/>
              </a:lnTo>
              <a:lnTo>
                <a:pt x="197642" y="19266"/>
              </a:lnTo>
              <a:lnTo>
                <a:pt x="31017" y="7812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35</xdr:row>
      <xdr:rowOff>99251</xdr:rowOff>
    </xdr:from>
    <xdr:ext cx="511615" cy="182550"/>
    <xdr:sp macro="_xll.MC_OnBranchLabelClick" textlink="">
      <xdr:nvSpPr>
        <xdr:cNvPr id="83" name="MC_BN_C_mvp_D_scaleup">
          <a:extLst>
            <a:ext uri="{FF2B5EF4-FFF2-40B4-BE49-F238E27FC236}">
              <a16:creationId xmlns:a16="http://schemas.microsoft.com/office/drawing/2014/main" id="{34864AE6-BE2F-F9FE-B759-A08C36C95868}"/>
            </a:ext>
          </a:extLst>
        </xdr:cNvPr>
        <xdr:cNvSpPr txBox="1"/>
      </xdr:nvSpPr>
      <xdr:spPr>
        <a:xfrm>
          <a:off x="4505960" y="6709601"/>
          <a:ext cx="51161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Favorable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74770</xdr:colOff>
      <xdr:row>39</xdr:row>
      <xdr:rowOff>188775</xdr:rowOff>
    </xdr:from>
    <xdr:to>
      <xdr:col>4</xdr:col>
      <xdr:colOff>47626</xdr:colOff>
      <xdr:row>48</xdr:row>
      <xdr:rowOff>15876</xdr:rowOff>
    </xdr:to>
    <xdr:sp macro="" textlink="">
      <xdr:nvSpPr>
        <xdr:cNvPr id="84" name="MC_BR_C_mvp_D_continue">
          <a:extLst>
            <a:ext uri="{FF2B5EF4-FFF2-40B4-BE49-F238E27FC236}">
              <a16:creationId xmlns:a16="http://schemas.microsoft.com/office/drawing/2014/main" id="{D8E91022-6EE5-ADE4-1DA5-7F42F98BDEC8}"/>
            </a:ext>
          </a:extLst>
        </xdr:cNvPr>
        <xdr:cNvSpPr/>
      </xdr:nvSpPr>
      <xdr:spPr>
        <a:xfrm>
          <a:off x="4294345" y="7561125"/>
          <a:ext cx="1706406" cy="1541601"/>
        </a:xfrm>
        <a:custGeom>
          <a:avLst/>
          <a:gdLst/>
          <a:ahLst/>
          <a:cxnLst/>
          <a:rect l="0" t="0" r="0" b="0"/>
          <a:pathLst>
            <a:path w="1706406" h="1541601">
              <a:moveTo>
                <a:pt x="31562" y="0"/>
              </a:moveTo>
              <a:lnTo>
                <a:pt x="198186" y="1524000"/>
              </a:lnTo>
              <a:lnTo>
                <a:pt x="182405" y="1509850"/>
              </a:lnTo>
              <a:lnTo>
                <a:pt x="1706405" y="1509850"/>
              </a:lnTo>
              <a:lnTo>
                <a:pt x="1706405" y="1541600"/>
              </a:lnTo>
              <a:lnTo>
                <a:pt x="182405" y="1541600"/>
              </a:lnTo>
              <a:lnTo>
                <a:pt x="166624" y="1527450"/>
              </a:lnTo>
              <a:lnTo>
                <a:pt x="0" y="345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47</xdr:row>
      <xdr:rowOff>99251</xdr:rowOff>
    </xdr:from>
    <xdr:ext cx="608628" cy="182550"/>
    <xdr:sp macro="_xll.MC_OnBranchLabelClick" textlink="">
      <xdr:nvSpPr>
        <xdr:cNvPr id="85" name="MC_BN_C_mvp_D_continue">
          <a:extLst>
            <a:ext uri="{FF2B5EF4-FFF2-40B4-BE49-F238E27FC236}">
              <a16:creationId xmlns:a16="http://schemas.microsoft.com/office/drawing/2014/main" id="{8313E8E9-8C76-75B9-537E-08EFF02EABBA}"/>
            </a:ext>
          </a:extLst>
        </xdr:cNvPr>
        <xdr:cNvSpPr txBox="1"/>
      </xdr:nvSpPr>
      <xdr:spPr>
        <a:xfrm>
          <a:off x="4505960" y="8995601"/>
          <a:ext cx="6086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Unfavorable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31</xdr:row>
      <xdr:rowOff>174625</xdr:rowOff>
    </xdr:from>
    <xdr:to>
      <xdr:col>5</xdr:col>
      <xdr:colOff>47626</xdr:colOff>
      <xdr:row>36</xdr:row>
      <xdr:rowOff>3392</xdr:rowOff>
    </xdr:to>
    <xdr:sp macro="" textlink="">
      <xdr:nvSpPr>
        <xdr:cNvPr id="86" name="MC_BR_D_scaleup_C_fulllaunch">
          <a:extLst>
            <a:ext uri="{FF2B5EF4-FFF2-40B4-BE49-F238E27FC236}">
              <a16:creationId xmlns:a16="http://schemas.microsoft.com/office/drawing/2014/main" id="{2546F50A-1678-6ECC-4336-0BF8BE26444A}"/>
            </a:ext>
          </a:extLst>
        </xdr:cNvPr>
        <xdr:cNvSpPr/>
      </xdr:nvSpPr>
      <xdr:spPr>
        <a:xfrm>
          <a:off x="6028167" y="6022975"/>
          <a:ext cx="1706134" cy="781267"/>
        </a:xfrm>
        <a:custGeom>
          <a:avLst/>
          <a:gdLst/>
          <a:ahLst/>
          <a:cxnLst/>
          <a:rect l="0" t="0" r="0" b="0"/>
          <a:pathLst>
            <a:path w="1706134" h="781267">
              <a:moveTo>
                <a:pt x="0" y="774484"/>
              </a:moveTo>
              <a:lnTo>
                <a:pt x="166624" y="12484"/>
              </a:lnTo>
              <a:lnTo>
                <a:pt x="182133" y="0"/>
              </a:lnTo>
              <a:lnTo>
                <a:pt x="1706133" y="0"/>
              </a:lnTo>
              <a:lnTo>
                <a:pt x="1706133" y="31750"/>
              </a:lnTo>
              <a:lnTo>
                <a:pt x="182133" y="31750"/>
              </a:lnTo>
              <a:lnTo>
                <a:pt x="197642" y="19266"/>
              </a:lnTo>
              <a:lnTo>
                <a:pt x="31017" y="7812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31</xdr:row>
      <xdr:rowOff>99251</xdr:rowOff>
    </xdr:from>
    <xdr:ext cx="619913" cy="182550"/>
    <xdr:sp macro="_xll.MC_OnBranchLabelClick" textlink="">
      <xdr:nvSpPr>
        <xdr:cNvPr id="87" name="MC_BN_D_scaleup_C_fulllaunch">
          <a:extLst>
            <a:ext uri="{FF2B5EF4-FFF2-40B4-BE49-F238E27FC236}">
              <a16:creationId xmlns:a16="http://schemas.microsoft.com/office/drawing/2014/main" id="{E30C8848-E896-DB6F-919D-AD1D7611144B}"/>
            </a:ext>
          </a:extLst>
        </xdr:cNvPr>
        <xdr:cNvSpPr txBox="1"/>
      </xdr:nvSpPr>
      <xdr:spPr>
        <a:xfrm>
          <a:off x="6239510" y="5947601"/>
          <a:ext cx="6199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Scale to Full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35</xdr:row>
      <xdr:rowOff>187956</xdr:rowOff>
    </xdr:from>
    <xdr:to>
      <xdr:col>5</xdr:col>
      <xdr:colOff>47626</xdr:colOff>
      <xdr:row>38</xdr:row>
      <xdr:rowOff>6351</xdr:rowOff>
    </xdr:to>
    <xdr:sp macro="" textlink="">
      <xdr:nvSpPr>
        <xdr:cNvPr id="88" name="MC_BR_D_scaleup_T_small">
          <a:extLst>
            <a:ext uri="{FF2B5EF4-FFF2-40B4-BE49-F238E27FC236}">
              <a16:creationId xmlns:a16="http://schemas.microsoft.com/office/drawing/2014/main" id="{C2B65115-BA0C-2FFA-7F00-CD2095464DEA}"/>
            </a:ext>
          </a:extLst>
        </xdr:cNvPr>
        <xdr:cNvSpPr/>
      </xdr:nvSpPr>
      <xdr:spPr>
        <a:xfrm>
          <a:off x="6037858" y="6798306"/>
          <a:ext cx="1696443" cy="389895"/>
        </a:xfrm>
        <a:custGeom>
          <a:avLst/>
          <a:gdLst/>
          <a:ahLst/>
          <a:cxnLst/>
          <a:rect l="0" t="0" r="0" b="0"/>
          <a:pathLst>
            <a:path w="1696443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1696442" y="377194"/>
              </a:lnTo>
              <a:lnTo>
                <a:pt x="1696442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37</xdr:row>
      <xdr:rowOff>99251</xdr:rowOff>
    </xdr:from>
    <xdr:ext cx="545727" cy="182550"/>
    <xdr:sp macro="_xll.MC_OnBranchLabelClick" textlink="">
      <xdr:nvSpPr>
        <xdr:cNvPr id="89" name="MC_BN_D_scaleup_T_small">
          <a:extLst>
            <a:ext uri="{FF2B5EF4-FFF2-40B4-BE49-F238E27FC236}">
              <a16:creationId xmlns:a16="http://schemas.microsoft.com/office/drawing/2014/main" id="{A6C595E3-0BCF-3ADA-1C52-5E2FDBA537E6}"/>
            </a:ext>
          </a:extLst>
        </xdr:cNvPr>
        <xdr:cNvSpPr txBox="1"/>
      </xdr:nvSpPr>
      <xdr:spPr>
        <a:xfrm>
          <a:off x="6239510" y="7090601"/>
          <a:ext cx="54572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Stay Small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29</xdr:row>
      <xdr:rowOff>174625</xdr:rowOff>
    </xdr:from>
    <xdr:to>
      <xdr:col>6</xdr:col>
      <xdr:colOff>47626</xdr:colOff>
      <xdr:row>32</xdr:row>
      <xdr:rowOff>6362</xdr:rowOff>
    </xdr:to>
    <xdr:sp macro="" textlink="">
      <xdr:nvSpPr>
        <xdr:cNvPr id="90" name="MC_BR_C_fulllaunch_T_scale_ok">
          <a:extLst>
            <a:ext uri="{FF2B5EF4-FFF2-40B4-BE49-F238E27FC236}">
              <a16:creationId xmlns:a16="http://schemas.microsoft.com/office/drawing/2014/main" id="{58DDF03B-F82B-F552-E0E3-E10F5ADA9CB6}"/>
            </a:ext>
          </a:extLst>
        </xdr:cNvPr>
        <xdr:cNvSpPr/>
      </xdr:nvSpPr>
      <xdr:spPr>
        <a:xfrm>
          <a:off x="7762681" y="5641975"/>
          <a:ext cx="1929008" cy="403237"/>
        </a:xfrm>
        <a:custGeom>
          <a:avLst/>
          <a:gdLst/>
          <a:ahLst/>
          <a:cxnLst/>
          <a:rect l="0" t="0" r="0" b="0"/>
          <a:pathLst>
            <a:path w="192900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1929007" y="0"/>
              </a:lnTo>
              <a:lnTo>
                <a:pt x="192900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29</xdr:row>
      <xdr:rowOff>99251</xdr:rowOff>
    </xdr:from>
    <xdr:ext cx="443135" cy="182550"/>
    <xdr:sp macro="_xll.MC_OnBranchLabelClick" textlink="">
      <xdr:nvSpPr>
        <xdr:cNvPr id="91" name="MC_BN_C_fulllaunch_T_scale_ok">
          <a:extLst>
            <a:ext uri="{FF2B5EF4-FFF2-40B4-BE49-F238E27FC236}">
              <a16:creationId xmlns:a16="http://schemas.microsoft.com/office/drawing/2014/main" id="{35F4A7EE-CF1B-C69B-AC3C-42DB00CAA490}"/>
            </a:ext>
          </a:extLst>
        </xdr:cNvPr>
        <xdr:cNvSpPr txBox="1"/>
      </xdr:nvSpPr>
      <xdr:spPr>
        <a:xfrm>
          <a:off x="7973060" y="5566601"/>
          <a:ext cx="44313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Success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31</xdr:row>
      <xdr:rowOff>184139</xdr:rowOff>
    </xdr:from>
    <xdr:to>
      <xdr:col>6</xdr:col>
      <xdr:colOff>47626</xdr:colOff>
      <xdr:row>34</xdr:row>
      <xdr:rowOff>15876</xdr:rowOff>
    </xdr:to>
    <xdr:sp macro="" textlink="">
      <xdr:nvSpPr>
        <xdr:cNvPr id="92" name="MC_BR_C_fulllaunch_T_scale_mod">
          <a:extLst>
            <a:ext uri="{FF2B5EF4-FFF2-40B4-BE49-F238E27FC236}">
              <a16:creationId xmlns:a16="http://schemas.microsoft.com/office/drawing/2014/main" id="{C6DFB6FB-328A-FEB4-63BF-661792BD000E}"/>
            </a:ext>
          </a:extLst>
        </xdr:cNvPr>
        <xdr:cNvSpPr/>
      </xdr:nvSpPr>
      <xdr:spPr>
        <a:xfrm>
          <a:off x="7762681" y="6032489"/>
          <a:ext cx="1929008" cy="403237"/>
        </a:xfrm>
        <a:custGeom>
          <a:avLst/>
          <a:gdLst/>
          <a:ahLst/>
          <a:cxnLst/>
          <a:rect l="0" t="0" r="0" b="0"/>
          <a:pathLst>
            <a:path w="192900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1929007" y="371486"/>
              </a:lnTo>
              <a:lnTo>
                <a:pt x="192900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33</xdr:row>
      <xdr:rowOff>99251</xdr:rowOff>
    </xdr:from>
    <xdr:ext cx="488916" cy="182550"/>
    <xdr:sp macro="_xll.MC_OnBranchLabelClick" textlink="">
      <xdr:nvSpPr>
        <xdr:cNvPr id="93" name="MC_BN_C_fulllaunch_T_scale_mod">
          <a:extLst>
            <a:ext uri="{FF2B5EF4-FFF2-40B4-BE49-F238E27FC236}">
              <a16:creationId xmlns:a16="http://schemas.microsoft.com/office/drawing/2014/main" id="{A95813C1-6FBB-846D-B44C-FB2A3232AE74}"/>
            </a:ext>
          </a:extLst>
        </xdr:cNvPr>
        <xdr:cNvSpPr txBox="1"/>
      </xdr:nvSpPr>
      <xdr:spPr>
        <a:xfrm>
          <a:off x="7973060" y="6328601"/>
          <a:ext cx="4889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43</xdr:row>
      <xdr:rowOff>174625</xdr:rowOff>
    </xdr:from>
    <xdr:to>
      <xdr:col>5</xdr:col>
      <xdr:colOff>47626</xdr:colOff>
      <xdr:row>48</xdr:row>
      <xdr:rowOff>3392</xdr:rowOff>
    </xdr:to>
    <xdr:sp macro="" textlink="">
      <xdr:nvSpPr>
        <xdr:cNvPr id="94" name="MC_BR_D_continue_C_pivot">
          <a:extLst>
            <a:ext uri="{FF2B5EF4-FFF2-40B4-BE49-F238E27FC236}">
              <a16:creationId xmlns:a16="http://schemas.microsoft.com/office/drawing/2014/main" id="{3FBE73D8-96BE-B544-DF5D-BB9272485978}"/>
            </a:ext>
          </a:extLst>
        </xdr:cNvPr>
        <xdr:cNvSpPr/>
      </xdr:nvSpPr>
      <xdr:spPr>
        <a:xfrm>
          <a:off x="6028167" y="8308975"/>
          <a:ext cx="1706134" cy="781267"/>
        </a:xfrm>
        <a:custGeom>
          <a:avLst/>
          <a:gdLst/>
          <a:ahLst/>
          <a:cxnLst/>
          <a:rect l="0" t="0" r="0" b="0"/>
          <a:pathLst>
            <a:path w="1706134" h="781267">
              <a:moveTo>
                <a:pt x="0" y="774484"/>
              </a:moveTo>
              <a:lnTo>
                <a:pt x="166624" y="12484"/>
              </a:lnTo>
              <a:lnTo>
                <a:pt x="182133" y="0"/>
              </a:lnTo>
              <a:lnTo>
                <a:pt x="1706133" y="0"/>
              </a:lnTo>
              <a:lnTo>
                <a:pt x="1706133" y="31750"/>
              </a:lnTo>
              <a:lnTo>
                <a:pt x="182133" y="31750"/>
              </a:lnTo>
              <a:lnTo>
                <a:pt x="197642" y="19266"/>
              </a:lnTo>
              <a:lnTo>
                <a:pt x="31017" y="7812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43</xdr:row>
      <xdr:rowOff>99251</xdr:rowOff>
    </xdr:from>
    <xdr:ext cx="665631" cy="182550"/>
    <xdr:sp macro="_xll.MC_OnBranchLabelClick" textlink="">
      <xdr:nvSpPr>
        <xdr:cNvPr id="95" name="MC_BN_D_continue_C_pivot">
          <a:extLst>
            <a:ext uri="{FF2B5EF4-FFF2-40B4-BE49-F238E27FC236}">
              <a16:creationId xmlns:a16="http://schemas.microsoft.com/office/drawing/2014/main" id="{AF2B7F83-7DBB-66A0-53C2-73F19FF13952}"/>
            </a:ext>
          </a:extLst>
        </xdr:cNvPr>
        <xdr:cNvSpPr txBox="1"/>
      </xdr:nvSpPr>
      <xdr:spPr>
        <a:xfrm>
          <a:off x="6239510" y="8233601"/>
          <a:ext cx="6656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Pivot Product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47</xdr:row>
      <xdr:rowOff>187956</xdr:rowOff>
    </xdr:from>
    <xdr:to>
      <xdr:col>5</xdr:col>
      <xdr:colOff>47626</xdr:colOff>
      <xdr:row>50</xdr:row>
      <xdr:rowOff>6351</xdr:rowOff>
    </xdr:to>
    <xdr:sp macro="" textlink="">
      <xdr:nvSpPr>
        <xdr:cNvPr id="96" name="MC_BR_D_continue_T_abandon">
          <a:extLst>
            <a:ext uri="{FF2B5EF4-FFF2-40B4-BE49-F238E27FC236}">
              <a16:creationId xmlns:a16="http://schemas.microsoft.com/office/drawing/2014/main" id="{B860B164-9317-7A8E-9B63-E81972EE3F09}"/>
            </a:ext>
          </a:extLst>
        </xdr:cNvPr>
        <xdr:cNvSpPr/>
      </xdr:nvSpPr>
      <xdr:spPr>
        <a:xfrm>
          <a:off x="6037858" y="9084306"/>
          <a:ext cx="1696443" cy="389895"/>
        </a:xfrm>
        <a:custGeom>
          <a:avLst/>
          <a:gdLst/>
          <a:ahLst/>
          <a:cxnLst/>
          <a:rect l="0" t="0" r="0" b="0"/>
          <a:pathLst>
            <a:path w="1696443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1696442" y="377194"/>
              </a:lnTo>
              <a:lnTo>
                <a:pt x="1696442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49</xdr:row>
      <xdr:rowOff>99251</xdr:rowOff>
    </xdr:from>
    <xdr:ext cx="466218" cy="182550"/>
    <xdr:sp macro="_xll.MC_OnBranchLabelClick" textlink="">
      <xdr:nvSpPr>
        <xdr:cNvPr id="97" name="MC_BN_D_continue_T_abandon">
          <a:extLst>
            <a:ext uri="{FF2B5EF4-FFF2-40B4-BE49-F238E27FC236}">
              <a16:creationId xmlns:a16="http://schemas.microsoft.com/office/drawing/2014/main" id="{3BE8FC8C-C25A-B4F3-B31F-CD76C04B3095}"/>
            </a:ext>
          </a:extLst>
        </xdr:cNvPr>
        <xdr:cNvSpPr txBox="1"/>
      </xdr:nvSpPr>
      <xdr:spPr>
        <a:xfrm>
          <a:off x="6239510" y="9376601"/>
          <a:ext cx="46621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Abandon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41</xdr:row>
      <xdr:rowOff>174625</xdr:rowOff>
    </xdr:from>
    <xdr:to>
      <xdr:col>6</xdr:col>
      <xdr:colOff>47626</xdr:colOff>
      <xdr:row>44</xdr:row>
      <xdr:rowOff>6362</xdr:rowOff>
    </xdr:to>
    <xdr:sp macro="" textlink="">
      <xdr:nvSpPr>
        <xdr:cNvPr id="98" name="MC_BR_C_pivot_T_pivot_ok">
          <a:extLst>
            <a:ext uri="{FF2B5EF4-FFF2-40B4-BE49-F238E27FC236}">
              <a16:creationId xmlns:a16="http://schemas.microsoft.com/office/drawing/2014/main" id="{FE50F12B-C1C6-57D2-C878-8A5E8FAF76A1}"/>
            </a:ext>
          </a:extLst>
        </xdr:cNvPr>
        <xdr:cNvSpPr/>
      </xdr:nvSpPr>
      <xdr:spPr>
        <a:xfrm>
          <a:off x="7762681" y="7927975"/>
          <a:ext cx="1929008" cy="403237"/>
        </a:xfrm>
        <a:custGeom>
          <a:avLst/>
          <a:gdLst/>
          <a:ahLst/>
          <a:cxnLst/>
          <a:rect l="0" t="0" r="0" b="0"/>
          <a:pathLst>
            <a:path w="192900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1929007" y="0"/>
              </a:lnTo>
              <a:lnTo>
                <a:pt x="192900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41</xdr:row>
      <xdr:rowOff>99251</xdr:rowOff>
    </xdr:from>
    <xdr:ext cx="602665" cy="182550"/>
    <xdr:sp macro="_xll.MC_OnBranchLabelClick" textlink="">
      <xdr:nvSpPr>
        <xdr:cNvPr id="99" name="MC_BN_C_pivot_T_pivot_ok">
          <a:extLst>
            <a:ext uri="{FF2B5EF4-FFF2-40B4-BE49-F238E27FC236}">
              <a16:creationId xmlns:a16="http://schemas.microsoft.com/office/drawing/2014/main" id="{94D5392E-1649-01D4-30F1-C478E227AB37}"/>
            </a:ext>
          </a:extLst>
        </xdr:cNvPr>
        <xdr:cNvSpPr txBox="1"/>
      </xdr:nvSpPr>
      <xdr:spPr>
        <a:xfrm>
          <a:off x="7973060" y="7852601"/>
          <a:ext cx="60266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Pivot Works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43</xdr:row>
      <xdr:rowOff>184139</xdr:rowOff>
    </xdr:from>
    <xdr:to>
      <xdr:col>6</xdr:col>
      <xdr:colOff>47626</xdr:colOff>
      <xdr:row>46</xdr:row>
      <xdr:rowOff>15876</xdr:rowOff>
    </xdr:to>
    <xdr:sp macro="" textlink="">
      <xdr:nvSpPr>
        <xdr:cNvPr id="100" name="MC_BR_C_pivot_T_pivot_fail">
          <a:extLst>
            <a:ext uri="{FF2B5EF4-FFF2-40B4-BE49-F238E27FC236}">
              <a16:creationId xmlns:a16="http://schemas.microsoft.com/office/drawing/2014/main" id="{FB76DD6F-6A65-AD36-FFF0-CEC3F1218273}"/>
            </a:ext>
          </a:extLst>
        </xdr:cNvPr>
        <xdr:cNvSpPr/>
      </xdr:nvSpPr>
      <xdr:spPr>
        <a:xfrm>
          <a:off x="7762681" y="8318489"/>
          <a:ext cx="1929008" cy="403237"/>
        </a:xfrm>
        <a:custGeom>
          <a:avLst/>
          <a:gdLst/>
          <a:ahLst/>
          <a:cxnLst/>
          <a:rect l="0" t="0" r="0" b="0"/>
          <a:pathLst>
            <a:path w="192900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1929007" y="371486"/>
              </a:lnTo>
              <a:lnTo>
                <a:pt x="192900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45</xdr:row>
      <xdr:rowOff>99251</xdr:rowOff>
    </xdr:from>
    <xdr:ext cx="528543" cy="182550"/>
    <xdr:sp macro="_xll.MC_OnBranchLabelClick" textlink="">
      <xdr:nvSpPr>
        <xdr:cNvPr id="101" name="MC_BN_C_pivot_T_pivot_fail">
          <a:extLst>
            <a:ext uri="{FF2B5EF4-FFF2-40B4-BE49-F238E27FC236}">
              <a16:creationId xmlns:a16="http://schemas.microsoft.com/office/drawing/2014/main" id="{6E83D8FD-28F6-FAF9-B7F4-B559D4122A21}"/>
            </a:ext>
          </a:extLst>
        </xdr:cNvPr>
        <xdr:cNvSpPr txBox="1"/>
      </xdr:nvSpPr>
      <xdr:spPr>
        <a:xfrm>
          <a:off x="7973060" y="8614601"/>
          <a:ext cx="52854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Pivot Fails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4</xdr:col>
      <xdr:colOff>4763</xdr:colOff>
      <xdr:row>19</xdr:row>
      <xdr:rowOff>109537</xdr:rowOff>
    </xdr:from>
    <xdr:to>
      <xdr:col>4</xdr:col>
      <xdr:colOff>176213</xdr:colOff>
      <xdr:row>20</xdr:row>
      <xdr:rowOff>80962</xdr:rowOff>
    </xdr:to>
    <xdr:sp macro="_xll.MC_OnNodeClick" textlink="">
      <xdr:nvSpPr>
        <xdr:cNvPr id="102" name="MC_T_strong">
          <a:extLst>
            <a:ext uri="{FF2B5EF4-FFF2-40B4-BE49-F238E27FC236}">
              <a16:creationId xmlns:a16="http://schemas.microsoft.com/office/drawing/2014/main" id="{CAAC82CE-2DD7-3AE7-A390-ED4C610A86B0}"/>
            </a:ext>
          </a:extLst>
        </xdr:cNvPr>
        <xdr:cNvSpPr/>
      </xdr:nvSpPr>
      <xdr:spPr>
        <a:xfrm rot="16200000">
          <a:off x="5962650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21</xdr:row>
      <xdr:rowOff>109538</xdr:rowOff>
    </xdr:from>
    <xdr:to>
      <xdr:col>3</xdr:col>
      <xdr:colOff>180975</xdr:colOff>
      <xdr:row>22</xdr:row>
      <xdr:rowOff>80963</xdr:rowOff>
    </xdr:to>
    <xdr:sp macro="_xll.MC_OnNodeClick" textlink="">
      <xdr:nvSpPr>
        <xdr:cNvPr id="103" name="MC_C_market">
          <a:extLst>
            <a:ext uri="{FF2B5EF4-FFF2-40B4-BE49-F238E27FC236}">
              <a16:creationId xmlns:a16="http://schemas.microsoft.com/office/drawing/2014/main" id="{AF636BDC-9AF1-F458-71C4-A0254C139228}"/>
            </a:ext>
          </a:extLst>
        </xdr:cNvPr>
        <xdr:cNvSpPr/>
      </xdr:nvSpPr>
      <xdr:spPr>
        <a:xfrm>
          <a:off x="4229100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23</xdr:row>
      <xdr:rowOff>109537</xdr:rowOff>
    </xdr:from>
    <xdr:to>
      <xdr:col>4</xdr:col>
      <xdr:colOff>176213</xdr:colOff>
      <xdr:row>24</xdr:row>
      <xdr:rowOff>80962</xdr:rowOff>
    </xdr:to>
    <xdr:sp macro="_xll.MC_OnNodeClick" textlink="">
      <xdr:nvSpPr>
        <xdr:cNvPr id="104" name="MC_T_moderate">
          <a:extLst>
            <a:ext uri="{FF2B5EF4-FFF2-40B4-BE49-F238E27FC236}">
              <a16:creationId xmlns:a16="http://schemas.microsoft.com/office/drawing/2014/main" id="{29EFF537-30C7-0B2A-69FA-1237A7456DF3}"/>
            </a:ext>
          </a:extLst>
        </xdr:cNvPr>
        <xdr:cNvSpPr/>
      </xdr:nvSpPr>
      <xdr:spPr>
        <a:xfrm rot="16200000">
          <a:off x="5962650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25</xdr:row>
      <xdr:rowOff>109537</xdr:rowOff>
    </xdr:from>
    <xdr:to>
      <xdr:col>4</xdr:col>
      <xdr:colOff>176213</xdr:colOff>
      <xdr:row>26</xdr:row>
      <xdr:rowOff>80962</xdr:rowOff>
    </xdr:to>
    <xdr:sp macro="_xll.MC_OnNodeClick" textlink="">
      <xdr:nvSpPr>
        <xdr:cNvPr id="105" name="MC_T_weak">
          <a:extLst>
            <a:ext uri="{FF2B5EF4-FFF2-40B4-BE49-F238E27FC236}">
              <a16:creationId xmlns:a16="http://schemas.microsoft.com/office/drawing/2014/main" id="{C3921B02-6B97-D1E4-0779-87C2925F720F}"/>
            </a:ext>
          </a:extLst>
        </xdr:cNvPr>
        <xdr:cNvSpPr/>
      </xdr:nvSpPr>
      <xdr:spPr>
        <a:xfrm rot="16200000">
          <a:off x="5962650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27</xdr:row>
      <xdr:rowOff>109538</xdr:rowOff>
    </xdr:from>
    <xdr:to>
      <xdr:col>2</xdr:col>
      <xdr:colOff>180975</xdr:colOff>
      <xdr:row>28</xdr:row>
      <xdr:rowOff>80963</xdr:rowOff>
    </xdr:to>
    <xdr:sp macro="_xll.MC_OnNodeClick" textlink="">
      <xdr:nvSpPr>
        <xdr:cNvPr id="106" name="MC_D_root">
          <a:extLst>
            <a:ext uri="{FF2B5EF4-FFF2-40B4-BE49-F238E27FC236}">
              <a16:creationId xmlns:a16="http://schemas.microsoft.com/office/drawing/2014/main" id="{EAC28181-A2E3-D045-6EA7-4DBC4B83C105}"/>
            </a:ext>
          </a:extLst>
        </xdr:cNvPr>
        <xdr:cNvSpPr/>
      </xdr:nvSpPr>
      <xdr:spPr>
        <a:xfrm>
          <a:off x="2395538" y="519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29</xdr:row>
      <xdr:rowOff>109537</xdr:rowOff>
    </xdr:from>
    <xdr:to>
      <xdr:col>6</xdr:col>
      <xdr:colOff>176213</xdr:colOff>
      <xdr:row>30</xdr:row>
      <xdr:rowOff>80962</xdr:rowOff>
    </xdr:to>
    <xdr:sp macro="_xll.MC_OnNodeClick" textlink="">
      <xdr:nvSpPr>
        <xdr:cNvPr id="107" name="MC_T_scale_ok">
          <a:extLst>
            <a:ext uri="{FF2B5EF4-FFF2-40B4-BE49-F238E27FC236}">
              <a16:creationId xmlns:a16="http://schemas.microsoft.com/office/drawing/2014/main" id="{44B5892F-7359-4220-74AC-235EFDE7A3FB}"/>
            </a:ext>
          </a:extLst>
        </xdr:cNvPr>
        <xdr:cNvSpPr/>
      </xdr:nvSpPr>
      <xdr:spPr>
        <a:xfrm rot="16200000">
          <a:off x="9653588" y="557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31</xdr:row>
      <xdr:rowOff>109538</xdr:rowOff>
    </xdr:from>
    <xdr:to>
      <xdr:col>5</xdr:col>
      <xdr:colOff>180975</xdr:colOff>
      <xdr:row>32</xdr:row>
      <xdr:rowOff>80963</xdr:rowOff>
    </xdr:to>
    <xdr:sp macro="_xll.MC_OnNodeClick" textlink="">
      <xdr:nvSpPr>
        <xdr:cNvPr id="108" name="MC_C_fulllaunch">
          <a:extLst>
            <a:ext uri="{FF2B5EF4-FFF2-40B4-BE49-F238E27FC236}">
              <a16:creationId xmlns:a16="http://schemas.microsoft.com/office/drawing/2014/main" id="{3DCC5193-6541-22D6-7E8E-5FF8D855C1E1}"/>
            </a:ext>
          </a:extLst>
        </xdr:cNvPr>
        <xdr:cNvSpPr/>
      </xdr:nvSpPr>
      <xdr:spPr>
        <a:xfrm>
          <a:off x="7696200" y="595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33</xdr:row>
      <xdr:rowOff>109537</xdr:rowOff>
    </xdr:from>
    <xdr:to>
      <xdr:col>6</xdr:col>
      <xdr:colOff>176213</xdr:colOff>
      <xdr:row>34</xdr:row>
      <xdr:rowOff>80962</xdr:rowOff>
    </xdr:to>
    <xdr:sp macro="_xll.MC_OnNodeClick" textlink="">
      <xdr:nvSpPr>
        <xdr:cNvPr id="109" name="MC_T_scale_mod">
          <a:extLst>
            <a:ext uri="{FF2B5EF4-FFF2-40B4-BE49-F238E27FC236}">
              <a16:creationId xmlns:a16="http://schemas.microsoft.com/office/drawing/2014/main" id="{2AFB4D13-546D-A77F-D110-382EBE1B4D4D}"/>
            </a:ext>
          </a:extLst>
        </xdr:cNvPr>
        <xdr:cNvSpPr/>
      </xdr:nvSpPr>
      <xdr:spPr>
        <a:xfrm rot="16200000">
          <a:off x="9653588" y="633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35</xdr:row>
      <xdr:rowOff>109538</xdr:rowOff>
    </xdr:from>
    <xdr:to>
      <xdr:col>4</xdr:col>
      <xdr:colOff>180975</xdr:colOff>
      <xdr:row>36</xdr:row>
      <xdr:rowOff>80963</xdr:rowOff>
    </xdr:to>
    <xdr:sp macro="_xll.MC_OnNodeClick" textlink="">
      <xdr:nvSpPr>
        <xdr:cNvPr id="110" name="MC_D_scaleup">
          <a:extLst>
            <a:ext uri="{FF2B5EF4-FFF2-40B4-BE49-F238E27FC236}">
              <a16:creationId xmlns:a16="http://schemas.microsoft.com/office/drawing/2014/main" id="{F3663530-625C-D99C-81BA-6A05C8C87CA2}"/>
            </a:ext>
          </a:extLst>
        </xdr:cNvPr>
        <xdr:cNvSpPr/>
      </xdr:nvSpPr>
      <xdr:spPr>
        <a:xfrm>
          <a:off x="5962650" y="6719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37</xdr:row>
      <xdr:rowOff>109537</xdr:rowOff>
    </xdr:from>
    <xdr:to>
      <xdr:col>5</xdr:col>
      <xdr:colOff>176213</xdr:colOff>
      <xdr:row>38</xdr:row>
      <xdr:rowOff>80962</xdr:rowOff>
    </xdr:to>
    <xdr:sp macro="_xll.MC_OnNodeClick" textlink="">
      <xdr:nvSpPr>
        <xdr:cNvPr id="111" name="MC_T_small">
          <a:extLst>
            <a:ext uri="{FF2B5EF4-FFF2-40B4-BE49-F238E27FC236}">
              <a16:creationId xmlns:a16="http://schemas.microsoft.com/office/drawing/2014/main" id="{EC99E971-955D-7D6E-3DB9-B90576167F59}"/>
            </a:ext>
          </a:extLst>
        </xdr:cNvPr>
        <xdr:cNvSpPr/>
      </xdr:nvSpPr>
      <xdr:spPr>
        <a:xfrm rot="16200000">
          <a:off x="7696200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39</xdr:row>
      <xdr:rowOff>109538</xdr:rowOff>
    </xdr:from>
    <xdr:to>
      <xdr:col>3</xdr:col>
      <xdr:colOff>180975</xdr:colOff>
      <xdr:row>40</xdr:row>
      <xdr:rowOff>80963</xdr:rowOff>
    </xdr:to>
    <xdr:sp macro="_xll.MC_OnNodeClick" textlink="">
      <xdr:nvSpPr>
        <xdr:cNvPr id="112" name="MC_C_mvp">
          <a:extLst>
            <a:ext uri="{FF2B5EF4-FFF2-40B4-BE49-F238E27FC236}">
              <a16:creationId xmlns:a16="http://schemas.microsoft.com/office/drawing/2014/main" id="{F59AD59D-0839-9207-89F4-040883612285}"/>
            </a:ext>
          </a:extLst>
        </xdr:cNvPr>
        <xdr:cNvSpPr/>
      </xdr:nvSpPr>
      <xdr:spPr>
        <a:xfrm>
          <a:off x="4229100" y="7481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41</xdr:row>
      <xdr:rowOff>109537</xdr:rowOff>
    </xdr:from>
    <xdr:to>
      <xdr:col>6</xdr:col>
      <xdr:colOff>176213</xdr:colOff>
      <xdr:row>42</xdr:row>
      <xdr:rowOff>80962</xdr:rowOff>
    </xdr:to>
    <xdr:sp macro="_xll.MC_OnNodeClick" textlink="">
      <xdr:nvSpPr>
        <xdr:cNvPr id="113" name="MC_T_pivot_ok">
          <a:extLst>
            <a:ext uri="{FF2B5EF4-FFF2-40B4-BE49-F238E27FC236}">
              <a16:creationId xmlns:a16="http://schemas.microsoft.com/office/drawing/2014/main" id="{6F2DC4A8-19B4-07D7-97C5-83DD0889E7E7}"/>
            </a:ext>
          </a:extLst>
        </xdr:cNvPr>
        <xdr:cNvSpPr/>
      </xdr:nvSpPr>
      <xdr:spPr>
        <a:xfrm rot="16200000">
          <a:off x="9653588" y="785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43</xdr:row>
      <xdr:rowOff>109538</xdr:rowOff>
    </xdr:from>
    <xdr:to>
      <xdr:col>5</xdr:col>
      <xdr:colOff>180975</xdr:colOff>
      <xdr:row>44</xdr:row>
      <xdr:rowOff>80963</xdr:rowOff>
    </xdr:to>
    <xdr:sp macro="_xll.MC_OnNodeClick" textlink="">
      <xdr:nvSpPr>
        <xdr:cNvPr id="114" name="MC_C_pivot">
          <a:extLst>
            <a:ext uri="{FF2B5EF4-FFF2-40B4-BE49-F238E27FC236}">
              <a16:creationId xmlns:a16="http://schemas.microsoft.com/office/drawing/2014/main" id="{6EAA8FC4-4E7D-2927-4691-624B71B9A591}"/>
            </a:ext>
          </a:extLst>
        </xdr:cNvPr>
        <xdr:cNvSpPr/>
      </xdr:nvSpPr>
      <xdr:spPr>
        <a:xfrm>
          <a:off x="7696200" y="8243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45</xdr:row>
      <xdr:rowOff>109537</xdr:rowOff>
    </xdr:from>
    <xdr:to>
      <xdr:col>6</xdr:col>
      <xdr:colOff>176213</xdr:colOff>
      <xdr:row>46</xdr:row>
      <xdr:rowOff>80962</xdr:rowOff>
    </xdr:to>
    <xdr:sp macro="_xll.MC_OnNodeClick" textlink="">
      <xdr:nvSpPr>
        <xdr:cNvPr id="115" name="MC_T_pivot_fail">
          <a:extLst>
            <a:ext uri="{FF2B5EF4-FFF2-40B4-BE49-F238E27FC236}">
              <a16:creationId xmlns:a16="http://schemas.microsoft.com/office/drawing/2014/main" id="{FF477253-3EB2-A787-BBE6-13001570880F}"/>
            </a:ext>
          </a:extLst>
        </xdr:cNvPr>
        <xdr:cNvSpPr/>
      </xdr:nvSpPr>
      <xdr:spPr>
        <a:xfrm rot="16200000">
          <a:off x="9653588" y="862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47</xdr:row>
      <xdr:rowOff>109538</xdr:rowOff>
    </xdr:from>
    <xdr:to>
      <xdr:col>4</xdr:col>
      <xdr:colOff>180975</xdr:colOff>
      <xdr:row>48</xdr:row>
      <xdr:rowOff>80963</xdr:rowOff>
    </xdr:to>
    <xdr:sp macro="_xll.MC_OnNodeClick" textlink="">
      <xdr:nvSpPr>
        <xdr:cNvPr id="116" name="MC_D_continue">
          <a:extLst>
            <a:ext uri="{FF2B5EF4-FFF2-40B4-BE49-F238E27FC236}">
              <a16:creationId xmlns:a16="http://schemas.microsoft.com/office/drawing/2014/main" id="{339CB603-9995-BB0E-C7B4-61C5FCE4CB50}"/>
            </a:ext>
          </a:extLst>
        </xdr:cNvPr>
        <xdr:cNvSpPr/>
      </xdr:nvSpPr>
      <xdr:spPr>
        <a:xfrm>
          <a:off x="5962650" y="900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49</xdr:row>
      <xdr:rowOff>109537</xdr:rowOff>
    </xdr:from>
    <xdr:to>
      <xdr:col>5</xdr:col>
      <xdr:colOff>176213</xdr:colOff>
      <xdr:row>50</xdr:row>
      <xdr:rowOff>80962</xdr:rowOff>
    </xdr:to>
    <xdr:sp macro="_xll.MC_OnNodeClick" textlink="">
      <xdr:nvSpPr>
        <xdr:cNvPr id="117" name="MC_T_abandon">
          <a:extLst>
            <a:ext uri="{FF2B5EF4-FFF2-40B4-BE49-F238E27FC236}">
              <a16:creationId xmlns:a16="http://schemas.microsoft.com/office/drawing/2014/main" id="{8DCCB63C-1482-1EF8-6871-DACCDE278D9C}"/>
            </a:ext>
          </a:extLst>
        </xdr:cNvPr>
        <xdr:cNvSpPr/>
      </xdr:nvSpPr>
      <xdr:spPr>
        <a:xfrm rot="16200000">
          <a:off x="7696200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51</xdr:row>
      <xdr:rowOff>109537</xdr:rowOff>
    </xdr:from>
    <xdr:to>
      <xdr:col>3</xdr:col>
      <xdr:colOff>176213</xdr:colOff>
      <xdr:row>52</xdr:row>
      <xdr:rowOff>80962</xdr:rowOff>
    </xdr:to>
    <xdr:sp macro="_xll.MC_OnNodeClick" textlink="">
      <xdr:nvSpPr>
        <xdr:cNvPr id="118" name="MC_T_none">
          <a:extLst>
            <a:ext uri="{FF2B5EF4-FFF2-40B4-BE49-F238E27FC236}">
              <a16:creationId xmlns:a16="http://schemas.microsoft.com/office/drawing/2014/main" id="{69B3AA1A-BC83-1062-D5F9-EB59CC300784}"/>
            </a:ext>
          </a:extLst>
        </xdr:cNvPr>
        <xdr:cNvSpPr/>
      </xdr:nvSpPr>
      <xdr:spPr>
        <a:xfrm rot="16200000">
          <a:off x="4229100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0E111-BC32-4561-B757-A9B72B3EE4F3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04E10-0E2B-4117-BF73-0F8D777439AC}">
  <dimension ref="A1:AI1"/>
  <sheetViews>
    <sheetView workbookViewId="0"/>
  </sheetViews>
  <sheetFormatPr defaultRowHeight="14.25" x14ac:dyDescent="0.45"/>
  <sheetData>
    <row r="1" spans="1:35" x14ac:dyDescent="0.45">
      <c r="A1">
        <f>MC_Tree_1!MC_BP_C_fulllaunch_T_scale_ok</f>
        <v>0.7</v>
      </c>
      <c r="B1">
        <f>MC_Tree_1!MC_BV_C_fulllaunch_T_scale_ok</f>
        <v>1100000</v>
      </c>
      <c r="C1">
        <f>MC_Tree_1!MC_BP_C_fulllaunch_T_scale_mod</f>
        <v>0.3</v>
      </c>
      <c r="D1">
        <f>MC_Tree_1!MC_BV_C_fulllaunch_T_scale_mod</f>
        <v>350000</v>
      </c>
      <c r="E1">
        <f>MC_Tree_1!MC_BP_C_market_T_strong</f>
        <v>0.3</v>
      </c>
      <c r="F1">
        <f>MC_Tree_1!MC_BV_C_market_T_strong</f>
        <v>1200000</v>
      </c>
      <c r="G1">
        <f>MC_Tree_1!MC_BP_C_market_T_moderate</f>
        <v>0.5</v>
      </c>
      <c r="H1">
        <f>MC_Tree_1!MC_BV_C_market_T_moderate</f>
        <v>400000</v>
      </c>
      <c r="I1">
        <f>MC_Tree_1!MC_BP_C_market_T_weak</f>
        <v>0.2</v>
      </c>
      <c r="J1">
        <f>MC_Tree_1!MC_BV_C_market_T_weak</f>
        <v>50000</v>
      </c>
      <c r="K1">
        <f>MC_Tree_1!MC_BP_C_mvp_D_scaleup</f>
        <v>0.6</v>
      </c>
      <c r="L1">
        <f>MC_Tree_1!MC_BV_C_mvp_D_scaleup</f>
        <v>0</v>
      </c>
      <c r="M1">
        <f>MC_Tree_1!MC_BP_C_mvp_D_continue</f>
        <v>0.4</v>
      </c>
      <c r="N1">
        <f>MC_Tree_1!MC_BV_C_mvp_D_continue</f>
        <v>0</v>
      </c>
      <c r="O1">
        <f>MC_Tree_1!MC_BP_C_pivot_T_pivot_ok</f>
        <v>0.4</v>
      </c>
      <c r="P1">
        <f>MC_Tree_1!MC_BV_C_pivot_T_pivot_ok</f>
        <v>300000</v>
      </c>
      <c r="Q1">
        <f>MC_Tree_1!MC_BP_C_pivot_T_pivot_fail</f>
        <v>0.6</v>
      </c>
      <c r="R1">
        <f>MC_Tree_1!MC_BV_C_pivot_T_pivot_fail</f>
        <v>30000</v>
      </c>
      <c r="S1">
        <f>MC_Tree_1!MC_BV_D_continue_C_pivot</f>
        <v>-80000</v>
      </c>
      <c r="T1">
        <f>MC_Tree_1!MC_BV_D_continue_T_abandon</f>
        <v>20000</v>
      </c>
      <c r="U1">
        <f>MC_Tree_1!MC_BV_D_root_C_market</f>
        <v>-500000</v>
      </c>
      <c r="V1">
        <f>MC_Tree_1!MC_BV_D_root_C_mvp</f>
        <v>-100000</v>
      </c>
      <c r="W1">
        <f>MC_Tree_1!MC_BV_D_root_T_none</f>
        <v>0</v>
      </c>
      <c r="X1">
        <f>MC_Tree_1!MC_BV_D_scaleup_C_fulllaunch</f>
        <v>-450000</v>
      </c>
      <c r="Y1">
        <f>MC_Tree_1!MC_BV_D_scaleup_T_small</f>
        <v>150000</v>
      </c>
      <c r="Z1">
        <v>0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30CBC-AB4F-4540-A86C-03A23B1642C1}">
  <dimension ref="B2:D51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5" t="s">
        <v>27</v>
      </c>
    </row>
    <row r="3" spans="2:2" x14ac:dyDescent="0.45">
      <c r="B3" s="11" t="s">
        <v>28</v>
      </c>
    </row>
    <row r="5" spans="2:2" ht="15.75" x14ac:dyDescent="0.5">
      <c r="B5" s="16" t="s">
        <v>29</v>
      </c>
    </row>
    <row r="7" spans="2:2" x14ac:dyDescent="0.45">
      <c r="B7" t="s">
        <v>30</v>
      </c>
    </row>
    <row r="8" spans="2:2" x14ac:dyDescent="0.45">
      <c r="B8" t="s">
        <v>31</v>
      </c>
    </row>
    <row r="9" spans="2:2" x14ac:dyDescent="0.45">
      <c r="B9" t="s">
        <v>32</v>
      </c>
    </row>
    <row r="11" spans="2:2" x14ac:dyDescent="0.45">
      <c r="B11" s="8" t="s">
        <v>33</v>
      </c>
    </row>
    <row r="12" spans="2:2" x14ac:dyDescent="0.45">
      <c r="B12" t="s">
        <v>34</v>
      </c>
    </row>
    <row r="13" spans="2:2" x14ac:dyDescent="0.45">
      <c r="B13" t="s">
        <v>35</v>
      </c>
    </row>
    <row r="14" spans="2:2" x14ac:dyDescent="0.45">
      <c r="B14" t="s">
        <v>36</v>
      </c>
    </row>
    <row r="16" spans="2:2" x14ac:dyDescent="0.45">
      <c r="B16" s="8" t="s">
        <v>37</v>
      </c>
    </row>
    <row r="17" spans="2:2" x14ac:dyDescent="0.45">
      <c r="B17" t="s">
        <v>38</v>
      </c>
    </row>
    <row r="18" spans="2:2" x14ac:dyDescent="0.45">
      <c r="B18" t="s">
        <v>39</v>
      </c>
    </row>
    <row r="20" spans="2:2" x14ac:dyDescent="0.45">
      <c r="B20" s="10" t="s">
        <v>40</v>
      </c>
    </row>
    <row r="21" spans="2:2" x14ac:dyDescent="0.45">
      <c r="B21" s="10" t="s">
        <v>41</v>
      </c>
    </row>
    <row r="23" spans="2:2" x14ac:dyDescent="0.45">
      <c r="B23" s="8" t="s">
        <v>42</v>
      </c>
    </row>
    <row r="24" spans="2:2" x14ac:dyDescent="0.45">
      <c r="B24" t="s">
        <v>43</v>
      </c>
    </row>
    <row r="26" spans="2:2" ht="15.75" x14ac:dyDescent="0.5">
      <c r="B26" s="16" t="s">
        <v>44</v>
      </c>
    </row>
    <row r="28" spans="2:2" x14ac:dyDescent="0.45">
      <c r="B28" t="s">
        <v>45</v>
      </c>
    </row>
    <row r="29" spans="2:2" x14ac:dyDescent="0.45">
      <c r="B29" t="s">
        <v>46</v>
      </c>
    </row>
    <row r="32" spans="2:2" ht="15.75" x14ac:dyDescent="0.5">
      <c r="B32" s="16" t="s">
        <v>47</v>
      </c>
    </row>
    <row r="34" spans="2:4" x14ac:dyDescent="0.45">
      <c r="B34" s="12" t="s">
        <v>10</v>
      </c>
      <c r="C34" s="12" t="s">
        <v>11</v>
      </c>
      <c r="D34" s="12" t="s">
        <v>13</v>
      </c>
    </row>
    <row r="35" spans="2:4" x14ac:dyDescent="0.45">
      <c r="B35" s="13" t="s">
        <v>48</v>
      </c>
      <c r="C35" s="17">
        <v>500000</v>
      </c>
      <c r="D35" s="13" t="s">
        <v>49</v>
      </c>
    </row>
    <row r="36" spans="2:4" x14ac:dyDescent="0.45">
      <c r="B36" s="13" t="s">
        <v>50</v>
      </c>
      <c r="C36" s="17">
        <v>100000</v>
      </c>
      <c r="D36" s="13" t="s">
        <v>51</v>
      </c>
    </row>
    <row r="37" spans="2:4" x14ac:dyDescent="0.45">
      <c r="B37" s="13" t="s">
        <v>52</v>
      </c>
      <c r="C37" s="17">
        <v>450000</v>
      </c>
      <c r="D37" s="13" t="s">
        <v>53</v>
      </c>
    </row>
    <row r="38" spans="2:4" x14ac:dyDescent="0.45">
      <c r="B38" s="13" t="s">
        <v>54</v>
      </c>
      <c r="C38" s="17">
        <v>80000</v>
      </c>
      <c r="D38" s="13" t="s">
        <v>55</v>
      </c>
    </row>
    <row r="39" spans="2:4" x14ac:dyDescent="0.45">
      <c r="B39" s="13" t="s">
        <v>56</v>
      </c>
      <c r="C39" s="17">
        <v>1200000</v>
      </c>
      <c r="D39" s="13" t="s">
        <v>57</v>
      </c>
    </row>
    <row r="40" spans="2:4" x14ac:dyDescent="0.45">
      <c r="B40" s="13" t="s">
        <v>58</v>
      </c>
      <c r="C40" s="17">
        <v>400000</v>
      </c>
      <c r="D40" s="13" t="s">
        <v>59</v>
      </c>
    </row>
    <row r="41" spans="2:4" x14ac:dyDescent="0.45">
      <c r="B41" s="13" t="s">
        <v>60</v>
      </c>
      <c r="C41" s="17">
        <v>50000</v>
      </c>
      <c r="D41" s="13" t="s">
        <v>61</v>
      </c>
    </row>
    <row r="42" spans="2:4" x14ac:dyDescent="0.45">
      <c r="B42" s="13" t="s">
        <v>62</v>
      </c>
      <c r="C42" s="18">
        <v>0.6</v>
      </c>
      <c r="D42" s="13" t="s">
        <v>63</v>
      </c>
    </row>
    <row r="43" spans="2:4" x14ac:dyDescent="0.45">
      <c r="B43" s="13" t="s">
        <v>64</v>
      </c>
      <c r="C43" s="18">
        <v>0.7</v>
      </c>
      <c r="D43" s="13" t="s">
        <v>65</v>
      </c>
    </row>
    <row r="44" spans="2:4" x14ac:dyDescent="0.45">
      <c r="B44" s="13" t="s">
        <v>66</v>
      </c>
      <c r="C44" s="18">
        <v>0.4</v>
      </c>
      <c r="D44" s="13" t="s">
        <v>67</v>
      </c>
    </row>
    <row r="47" spans="2:4" ht="15.75" x14ac:dyDescent="0.5">
      <c r="B47" s="16" t="s">
        <v>68</v>
      </c>
    </row>
    <row r="49" spans="2:2" x14ac:dyDescent="0.45">
      <c r="B49" t="s">
        <v>69</v>
      </c>
    </row>
    <row r="50" spans="2:2" x14ac:dyDescent="0.45">
      <c r="B50" t="s">
        <v>70</v>
      </c>
    </row>
    <row r="51" spans="2:2" x14ac:dyDescent="0.45">
      <c r="B51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A896-7340-4298-929B-EBE1194E4E45}">
  <dimension ref="B2:G56"/>
  <sheetViews>
    <sheetView showGridLines="0" workbookViewId="0"/>
  </sheetViews>
  <sheetFormatPr defaultRowHeight="14.25" x14ac:dyDescent="0.45"/>
  <cols>
    <col min="1" max="1" width="8.59765625" customWidth="1"/>
    <col min="2" max="2" width="24.796875" customWidth="1"/>
    <col min="3" max="3" width="25.6640625" customWidth="1"/>
    <col min="4" max="5" width="24.265625" customWidth="1"/>
    <col min="6" max="6" width="27.3984375" customWidth="1"/>
    <col min="7" max="7" width="21.3984375" customWidth="1"/>
  </cols>
  <sheetData>
    <row r="2" spans="2:5" ht="15" customHeight="1" x14ac:dyDescent="0.55000000000000004">
      <c r="B2" s="9" t="s">
        <v>8</v>
      </c>
    </row>
    <row r="3" spans="2:5" ht="15" customHeight="1" x14ac:dyDescent="0.45">
      <c r="B3" s="11" t="s">
        <v>9</v>
      </c>
    </row>
    <row r="4" spans="2:5" ht="15" customHeight="1" x14ac:dyDescent="0.45"/>
    <row r="5" spans="2:5" ht="15" customHeight="1" x14ac:dyDescent="0.45">
      <c r="B5" s="12" t="s">
        <v>10</v>
      </c>
      <c r="C5" s="12" t="s">
        <v>11</v>
      </c>
      <c r="D5" s="12" t="s">
        <v>12</v>
      </c>
      <c r="E5" s="12" t="s">
        <v>13</v>
      </c>
    </row>
    <row r="6" spans="2:5" ht="15" customHeight="1" x14ac:dyDescent="0.45">
      <c r="B6" s="13" t="s">
        <v>14</v>
      </c>
      <c r="C6" s="14">
        <v>500000</v>
      </c>
      <c r="D6" s="13" t="s">
        <v>15</v>
      </c>
      <c r="E6" s="13" t="s">
        <v>16</v>
      </c>
    </row>
    <row r="7" spans="2:5" ht="15" customHeight="1" x14ac:dyDescent="0.45">
      <c r="B7" s="13" t="s">
        <v>17</v>
      </c>
      <c r="C7" s="14">
        <v>100000</v>
      </c>
      <c r="D7" s="13" t="s">
        <v>15</v>
      </c>
      <c r="E7" s="13" t="s">
        <v>18</v>
      </c>
    </row>
    <row r="8" spans="2:5" ht="15" customHeight="1" x14ac:dyDescent="0.45">
      <c r="B8" s="13" t="s">
        <v>19</v>
      </c>
      <c r="C8" s="14">
        <v>450000</v>
      </c>
      <c r="D8" s="13" t="s">
        <v>15</v>
      </c>
      <c r="E8" s="13" t="s">
        <v>20</v>
      </c>
    </row>
    <row r="9" spans="2:5" ht="15" customHeight="1" x14ac:dyDescent="0.45">
      <c r="B9" s="13" t="s">
        <v>21</v>
      </c>
      <c r="C9" s="14">
        <v>150000</v>
      </c>
      <c r="D9" s="13" t="s">
        <v>15</v>
      </c>
      <c r="E9" s="13" t="s">
        <v>22</v>
      </c>
    </row>
    <row r="10" spans="2:5" ht="15" customHeight="1" x14ac:dyDescent="0.45">
      <c r="B10" s="13" t="s">
        <v>23</v>
      </c>
      <c r="C10" s="14">
        <v>80000</v>
      </c>
      <c r="D10" s="13" t="s">
        <v>15</v>
      </c>
      <c r="E10" s="13" t="s">
        <v>24</v>
      </c>
    </row>
    <row r="11" spans="2:5" ht="15" customHeight="1" x14ac:dyDescent="0.45">
      <c r="B11" s="13" t="s">
        <v>25</v>
      </c>
      <c r="C11" s="14">
        <v>20000</v>
      </c>
      <c r="D11" s="13" t="s">
        <v>15</v>
      </c>
      <c r="E11" s="13" t="s">
        <v>26</v>
      </c>
    </row>
    <row r="12" spans="2:5" ht="15" customHeight="1" x14ac:dyDescent="0.45"/>
    <row r="13" spans="2:5" ht="15" customHeight="1" x14ac:dyDescent="0.45"/>
    <row r="14" spans="2:5" ht="15" customHeight="1" x14ac:dyDescent="0.45"/>
    <row r="20" spans="3:7" ht="15" customHeight="1" x14ac:dyDescent="0.45">
      <c r="D20" s="5">
        <v>0.3</v>
      </c>
      <c r="E20" s="1">
        <f>_xll.MC_NodeProbability(_MC_Calc_1,"T_strong")</f>
        <v>0.3</v>
      </c>
    </row>
    <row r="21" spans="3:7" ht="15" customHeight="1" x14ac:dyDescent="0.45">
      <c r="D21" s="7">
        <v>1200000</v>
      </c>
      <c r="E21" s="6">
        <f>_xll.MC_NodeValue(_MC_Calc_1,"T_strong")</f>
        <v>700000</v>
      </c>
    </row>
    <row r="22" spans="3:7" ht="15" customHeight="1" x14ac:dyDescent="0.45">
      <c r="C22" s="4" t="str">
        <f>_xll.MC_NodeDecision(_MC_Calc_1,"C_market")</f>
        <v/>
      </c>
      <c r="D22" s="2" t="s">
        <v>1</v>
      </c>
    </row>
    <row r="23" spans="3:7" ht="15" customHeight="1" x14ac:dyDescent="0.45">
      <c r="C23" s="7">
        <f>-LaunchFullScaleCost</f>
        <v>-500000</v>
      </c>
      <c r="D23" s="6">
        <f>_xll.MC_NodeValue(_MC_Calc_1,"C_market")</f>
        <v>70000</v>
      </c>
    </row>
    <row r="24" spans="3:7" ht="15" customHeight="1" x14ac:dyDescent="0.45">
      <c r="D24" s="5">
        <v>0.5</v>
      </c>
      <c r="E24" s="1">
        <f>_xll.MC_NodeProbability(_MC_Calc_1,"T_moderate")</f>
        <v>0.5</v>
      </c>
    </row>
    <row r="25" spans="3:7" ht="15" customHeight="1" x14ac:dyDescent="0.45">
      <c r="D25" s="7">
        <v>400000</v>
      </c>
      <c r="E25" s="6">
        <f>_xll.MC_NodeValue(_MC_Calc_1,"T_moderate")</f>
        <v>-100000</v>
      </c>
    </row>
    <row r="26" spans="3:7" ht="15" customHeight="1" x14ac:dyDescent="0.45">
      <c r="D26" s="5">
        <v>0.2</v>
      </c>
      <c r="E26" s="1">
        <f>_xll.MC_NodeProbability(_MC_Calc_1,"T_weak")</f>
        <v>0.2</v>
      </c>
    </row>
    <row r="27" spans="3:7" ht="15" customHeight="1" x14ac:dyDescent="0.45">
      <c r="D27" s="7">
        <v>50000</v>
      </c>
      <c r="E27" s="6">
        <f>_xll.MC_NodeValue(_MC_Calc_1,"T_weak")</f>
        <v>-450000</v>
      </c>
    </row>
    <row r="28" spans="3:7" ht="15" customHeight="1" x14ac:dyDescent="0.45">
      <c r="C28" s="3" t="s">
        <v>2</v>
      </c>
    </row>
    <row r="29" spans="3:7" ht="15" customHeight="1" x14ac:dyDescent="0.45">
      <c r="C29" s="6">
        <f>_xll.MC_NodeValue(_MC_Calc_1,"D_root")</f>
        <v>178200</v>
      </c>
    </row>
    <row r="30" spans="3:7" ht="15" customHeight="1" x14ac:dyDescent="0.45">
      <c r="F30" s="5">
        <v>0.7</v>
      </c>
      <c r="G30" s="1">
        <f>_xll.MC_NodeProbability(_MC_Calc_1,"T_scale_ok")</f>
        <v>0.42</v>
      </c>
    </row>
    <row r="31" spans="3:7" ht="15" customHeight="1" x14ac:dyDescent="0.45">
      <c r="F31" s="7">
        <v>1100000</v>
      </c>
      <c r="G31" s="6">
        <f>_xll.MC_NodeValue(_MC_Calc_1,"T_scale_ok")</f>
        <v>550000</v>
      </c>
    </row>
    <row r="32" spans="3:7" ht="15" customHeight="1" x14ac:dyDescent="0.45">
      <c r="E32" s="4" t="str">
        <f>_xll.MC_NodeDecision(_MC_Calc_1,"C_fulllaunch")</f>
        <v>optimal</v>
      </c>
      <c r="F32" s="2" t="s">
        <v>3</v>
      </c>
    </row>
    <row r="33" spans="3:7" ht="15" customHeight="1" x14ac:dyDescent="0.45">
      <c r="E33" s="7">
        <f>-ScaleToFullCost</f>
        <v>-450000</v>
      </c>
      <c r="F33" s="6">
        <f>_xll.MC_NodeValue(_MC_Calc_1,"C_fulllaunch")</f>
        <v>325000</v>
      </c>
    </row>
    <row r="34" spans="3:7" ht="15" customHeight="1" x14ac:dyDescent="0.45">
      <c r="F34" s="5">
        <v>0.3</v>
      </c>
      <c r="G34" s="1">
        <f>_xll.MC_NodeProbability(_MC_Calc_1,"T_scale_mod")</f>
        <v>0.18</v>
      </c>
    </row>
    <row r="35" spans="3:7" ht="15" customHeight="1" x14ac:dyDescent="0.45">
      <c r="F35" s="7">
        <v>350000</v>
      </c>
      <c r="G35" s="6">
        <f>_xll.MC_NodeValue(_MC_Calc_1,"T_scale_mod")</f>
        <v>-200000</v>
      </c>
    </row>
    <row r="36" spans="3:7" ht="15" customHeight="1" x14ac:dyDescent="0.45">
      <c r="D36" s="5">
        <v>0.6</v>
      </c>
      <c r="E36" s="3" t="s">
        <v>4</v>
      </c>
    </row>
    <row r="37" spans="3:7" ht="15" customHeight="1" x14ac:dyDescent="0.45">
      <c r="D37" s="7">
        <v>0</v>
      </c>
      <c r="E37" s="6">
        <f>_xll.MC_NodeValue(_MC_Calc_1,"D_scaleup")</f>
        <v>325000</v>
      </c>
    </row>
    <row r="38" spans="3:7" ht="15" customHeight="1" x14ac:dyDescent="0.45">
      <c r="E38" s="4" t="str">
        <f>_xll.MC_NodeDecision(_MC_Calc_1,"T_small")</f>
        <v/>
      </c>
      <c r="F38" s="1">
        <f>_xll.MC_NodeProbability(_MC_Calc_1,"T_small")</f>
        <v>0.6</v>
      </c>
    </row>
    <row r="39" spans="3:7" ht="15" customHeight="1" x14ac:dyDescent="0.45">
      <c r="E39" s="7">
        <f>StaySmallValue</f>
        <v>150000</v>
      </c>
      <c r="F39" s="6">
        <f>_xll.MC_NodeValue(_MC_Calc_1,"T_small")</f>
        <v>50000</v>
      </c>
    </row>
    <row r="40" spans="3:7" ht="15" customHeight="1" x14ac:dyDescent="0.45">
      <c r="C40" s="4" t="str">
        <f>_xll.MC_NodeDecision(_MC_Calc_1,"C_mvp")</f>
        <v>optimal</v>
      </c>
      <c r="D40" s="2" t="s">
        <v>5</v>
      </c>
    </row>
    <row r="41" spans="3:7" ht="15" customHeight="1" x14ac:dyDescent="0.45">
      <c r="C41" s="7">
        <f>-LaunchMvpCost</f>
        <v>-100000</v>
      </c>
      <c r="D41" s="6">
        <f>_xll.MC_NodeValue(_MC_Calc_1,"C_mvp")</f>
        <v>178200</v>
      </c>
    </row>
    <row r="42" spans="3:7" ht="15" customHeight="1" x14ac:dyDescent="0.45">
      <c r="F42" s="5">
        <v>0.4</v>
      </c>
      <c r="G42" s="1">
        <f>_xll.MC_NodeProbability(_MC_Calc_1,"T_pivot_ok")</f>
        <v>0.16000000000000003</v>
      </c>
    </row>
    <row r="43" spans="3:7" ht="15" customHeight="1" x14ac:dyDescent="0.45">
      <c r="F43" s="7">
        <v>300000</v>
      </c>
      <c r="G43" s="6">
        <f>_xll.MC_NodeValue(_MC_Calc_1,"T_pivot_ok")</f>
        <v>120000</v>
      </c>
    </row>
    <row r="44" spans="3:7" ht="15" customHeight="1" x14ac:dyDescent="0.45">
      <c r="E44" s="4" t="str">
        <f>_xll.MC_NodeDecision(_MC_Calc_1,"C_pivot")</f>
        <v>optimal</v>
      </c>
      <c r="F44" s="2" t="s">
        <v>6</v>
      </c>
    </row>
    <row r="45" spans="3:7" ht="15" customHeight="1" x14ac:dyDescent="0.45">
      <c r="E45" s="7">
        <f>-PivotProductCost</f>
        <v>-80000</v>
      </c>
      <c r="F45" s="6">
        <f>_xll.MC_NodeValue(_MC_Calc_1,"C_pivot")</f>
        <v>-42000</v>
      </c>
    </row>
    <row r="46" spans="3:7" ht="15" customHeight="1" x14ac:dyDescent="0.45">
      <c r="F46" s="5">
        <v>0.6</v>
      </c>
      <c r="G46" s="1">
        <f>_xll.MC_NodeProbability(_MC_Calc_1,"T_pivot_fail")</f>
        <v>0.24</v>
      </c>
    </row>
    <row r="47" spans="3:7" ht="15" customHeight="1" x14ac:dyDescent="0.45">
      <c r="F47" s="7">
        <v>30000</v>
      </c>
      <c r="G47" s="6">
        <f>_xll.MC_NodeValue(_MC_Calc_1,"T_pivot_fail")</f>
        <v>-150000</v>
      </c>
    </row>
    <row r="48" spans="3:7" ht="15" customHeight="1" x14ac:dyDescent="0.45">
      <c r="D48" s="5">
        <v>0.4</v>
      </c>
      <c r="E48" s="3" t="s">
        <v>7</v>
      </c>
    </row>
    <row r="49" spans="3:6" ht="15" customHeight="1" x14ac:dyDescent="0.45">
      <c r="D49" s="7">
        <v>0</v>
      </c>
      <c r="E49" s="6">
        <f>_xll.MC_NodeValue(_MC_Calc_1,"D_continue")</f>
        <v>-42000</v>
      </c>
    </row>
    <row r="50" spans="3:6" ht="15" customHeight="1" x14ac:dyDescent="0.45">
      <c r="E50" s="4" t="str">
        <f>_xll.MC_NodeDecision(_MC_Calc_1,"T_abandon")</f>
        <v/>
      </c>
      <c r="F50" s="1">
        <f>_xll.MC_NodeProbability(_MC_Calc_1,"T_abandon")</f>
        <v>0.4</v>
      </c>
    </row>
    <row r="51" spans="3:6" ht="15" customHeight="1" x14ac:dyDescent="0.45">
      <c r="E51" s="7">
        <f>AbandonValue</f>
        <v>20000</v>
      </c>
      <c r="F51" s="6">
        <f>_xll.MC_NodeValue(_MC_Calc_1,"T_abandon")</f>
        <v>-80000</v>
      </c>
    </row>
    <row r="52" spans="3:6" ht="15" customHeight="1" x14ac:dyDescent="0.45">
      <c r="C52" s="4" t="str">
        <f>_xll.MC_NodeDecision(_MC_Calc_1,"T_none")</f>
        <v/>
      </c>
      <c r="D52" s="1">
        <f>_xll.MC_NodeProbability(_MC_Calc_1,"T_none")</f>
        <v>1</v>
      </c>
    </row>
    <row r="53" spans="3:6" ht="15" customHeight="1" x14ac:dyDescent="0.45">
      <c r="C53" s="7">
        <v>0</v>
      </c>
      <c r="D53" s="6">
        <f>_xll.MC_NodeValue(_MC_Calc_1,"T_none")</f>
        <v>0</v>
      </c>
    </row>
    <row r="54" spans="3:6" ht="15" customHeight="1" x14ac:dyDescent="0.45"/>
    <row r="55" spans="3:6" ht="15" customHeight="1" x14ac:dyDescent="0.45"/>
    <row r="56" spans="3:6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73</vt:i4>
      </vt:variant>
    </vt:vector>
  </HeadingPairs>
  <TitlesOfParts>
    <vt:vector size="75" baseType="lpstr">
      <vt:lpstr>Problem</vt:lpstr>
      <vt:lpstr>MC_Tree_1</vt:lpstr>
      <vt:lpstr>_MC_Calc_1</vt:lpstr>
      <vt:lpstr>AbandonValue</vt:lpstr>
      <vt:lpstr>LaunchFullScaleCost</vt:lpstr>
      <vt:lpstr>LaunchMvpCost</vt:lpstr>
      <vt:lpstr>MC_Tree_1!MC_BD_D_continue_C_pivot</vt:lpstr>
      <vt:lpstr>MC_Tree_1!MC_BD_D_continue_T_abandon</vt:lpstr>
      <vt:lpstr>MC_Tree_1!MC_BD_D_root_C_market</vt:lpstr>
      <vt:lpstr>MC_Tree_1!MC_BD_D_root_C_mvp</vt:lpstr>
      <vt:lpstr>MC_Tree_1!MC_BD_D_root_T_none</vt:lpstr>
      <vt:lpstr>MC_Tree_1!MC_BD_D_scaleup_C_fulllaunch</vt:lpstr>
      <vt:lpstr>MC_Tree_1!MC_BD_D_scaleup_T_small</vt:lpstr>
      <vt:lpstr>MC_Tree_1!MC_BP_C_fulllaunch_T_scale_mod</vt:lpstr>
      <vt:lpstr>MC_Tree_1!MC_BP_C_fulllaunch_T_scale_ok</vt:lpstr>
      <vt:lpstr>MC_Tree_1!MC_BP_C_market_T_moderate</vt:lpstr>
      <vt:lpstr>MC_Tree_1!MC_BP_C_market_T_strong</vt:lpstr>
      <vt:lpstr>MC_Tree_1!MC_BP_C_market_T_weak</vt:lpstr>
      <vt:lpstr>MC_Tree_1!MC_BP_C_mvp_D_continue</vt:lpstr>
      <vt:lpstr>MC_Tree_1!MC_BP_C_mvp_D_scaleup</vt:lpstr>
      <vt:lpstr>MC_Tree_1!MC_BP_C_pivot_T_pivot_fail</vt:lpstr>
      <vt:lpstr>MC_Tree_1!MC_BP_C_pivot_T_pivot_ok</vt:lpstr>
      <vt:lpstr>MC_Tree_1!MC_BV_C_fulllaunch_T_scale_mod</vt:lpstr>
      <vt:lpstr>MC_Tree_1!MC_BV_C_fulllaunch_T_scale_ok</vt:lpstr>
      <vt:lpstr>MC_Tree_1!MC_BV_C_market_T_moderate</vt:lpstr>
      <vt:lpstr>MC_Tree_1!MC_BV_C_market_T_strong</vt:lpstr>
      <vt:lpstr>MC_Tree_1!MC_BV_C_market_T_weak</vt:lpstr>
      <vt:lpstr>MC_Tree_1!MC_BV_C_mvp_D_continue</vt:lpstr>
      <vt:lpstr>MC_Tree_1!MC_BV_C_mvp_D_scaleup</vt:lpstr>
      <vt:lpstr>MC_Tree_1!MC_BV_C_pivot_T_pivot_fail</vt:lpstr>
      <vt:lpstr>MC_Tree_1!MC_BV_C_pivot_T_pivot_ok</vt:lpstr>
      <vt:lpstr>MC_Tree_1!MC_BV_D_continue_C_pivot</vt:lpstr>
      <vt:lpstr>MC_Tree_1!MC_BV_D_continue_T_abandon</vt:lpstr>
      <vt:lpstr>MC_Tree_1!MC_BV_D_root_C_market</vt:lpstr>
      <vt:lpstr>MC_Tree_1!MC_BV_D_root_C_mvp</vt:lpstr>
      <vt:lpstr>MC_Tree_1!MC_BV_D_root_T_none</vt:lpstr>
      <vt:lpstr>MC_Tree_1!MC_BV_D_scaleup_C_fulllaunch</vt:lpstr>
      <vt:lpstr>MC_Tree_1!MC_BV_D_scaleup_T_small</vt:lpstr>
      <vt:lpstr>MC_Tree_1!MC_N_C_fulllaunch</vt:lpstr>
      <vt:lpstr>MC_Tree_1!MC_N_C_market</vt:lpstr>
      <vt:lpstr>MC_Tree_1!MC_N_C_mvp</vt:lpstr>
      <vt:lpstr>MC_Tree_1!MC_N_C_pivot</vt:lpstr>
      <vt:lpstr>MC_Tree_1!MC_N_D_continue</vt:lpstr>
      <vt:lpstr>MC_Tree_1!MC_N_D_root</vt:lpstr>
      <vt:lpstr>MC_Tree_1!MC_N_D_scaleup</vt:lpstr>
      <vt:lpstr>MC_Tree_1!MC_NP_T_abandon</vt:lpstr>
      <vt:lpstr>MC_Tree_1!MC_NP_T_moderate</vt:lpstr>
      <vt:lpstr>MC_Tree_1!MC_NP_T_none</vt:lpstr>
      <vt:lpstr>MC_Tree_1!MC_NP_T_pivot_fail</vt:lpstr>
      <vt:lpstr>MC_Tree_1!MC_NP_T_pivot_ok</vt:lpstr>
      <vt:lpstr>MC_Tree_1!MC_NP_T_scale_mod</vt:lpstr>
      <vt:lpstr>MC_Tree_1!MC_NP_T_scale_ok</vt:lpstr>
      <vt:lpstr>MC_Tree_1!MC_NP_T_small</vt:lpstr>
      <vt:lpstr>MC_Tree_1!MC_NP_T_strong</vt:lpstr>
      <vt:lpstr>MC_Tree_1!MC_NP_T_weak</vt:lpstr>
      <vt:lpstr>MC_Tree_1!MC_V_C_fulllaunch</vt:lpstr>
      <vt:lpstr>MC_Tree_1!MC_V_C_market</vt:lpstr>
      <vt:lpstr>MC_Tree_1!MC_V_C_mvp</vt:lpstr>
      <vt:lpstr>MC_Tree_1!MC_V_C_pivot</vt:lpstr>
      <vt:lpstr>MC_Tree_1!MC_V_D_continue</vt:lpstr>
      <vt:lpstr>MC_Tree_1!MC_V_D_root</vt:lpstr>
      <vt:lpstr>MC_Tree_1!MC_V_D_scaleup</vt:lpstr>
      <vt:lpstr>MC_Tree_1!MC_V_T_abandon</vt:lpstr>
      <vt:lpstr>MC_Tree_1!MC_V_T_moderate</vt:lpstr>
      <vt:lpstr>MC_Tree_1!MC_V_T_none</vt:lpstr>
      <vt:lpstr>MC_Tree_1!MC_V_T_pivot_fail</vt:lpstr>
      <vt:lpstr>MC_Tree_1!MC_V_T_pivot_ok</vt:lpstr>
      <vt:lpstr>MC_Tree_1!MC_V_T_scale_mod</vt:lpstr>
      <vt:lpstr>MC_Tree_1!MC_V_T_scale_ok</vt:lpstr>
      <vt:lpstr>MC_Tree_1!MC_V_T_small</vt:lpstr>
      <vt:lpstr>MC_Tree_1!MC_V_T_strong</vt:lpstr>
      <vt:lpstr>MC_Tree_1!MC_V_T_weak</vt:lpstr>
      <vt:lpstr>PivotProductCost</vt:lpstr>
      <vt:lpstr>ScaleToFullCost</vt:lpstr>
      <vt:lpstr>StaySmallValue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2026-03-27T14:29:44Z</dcterms:created>
  <dcterms:modified xsi:type="dcterms:W3CDTF">2026-03-27T14:29:59Z</dcterms:modified>
</cp:coreProperties>
</file>