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imou\source\repos\ModelChoice\models\"/>
    </mc:Choice>
  </mc:AlternateContent>
  <xr:revisionPtr revIDLastSave="0" documentId="8_{89CB598E-F2BB-402A-9142-178BCA2377C4}" xr6:coauthVersionLast="47" xr6:coauthVersionMax="47" xr10:uidLastSave="{00000000-0000-0000-0000-000000000000}"/>
  <bookViews>
    <workbookView xWindow="-98" yWindow="-98" windowWidth="21795" windowHeight="12975" firstSheet="2" activeTab="2" xr2:uid="{7A76344E-B906-47A8-8813-DF6A8DD612EC}"/>
  </bookViews>
  <sheets>
    <sheet name="_MC_Store" sheetId="2" state="veryHidden" r:id="rId1"/>
    <sheet name="_MC_Calc" sheetId="4" state="veryHidden" r:id="rId2"/>
    <sheet name="Problem" sheetId="5" r:id="rId3"/>
    <sheet name="MC_Tree_1" sheetId="3" r:id="rId4"/>
  </sheets>
  <definedNames>
    <definedName name="_MC_Calc_1">_MC_Calc!$A$1:$AQ$1</definedName>
    <definedName name="AnnualMaintenance">MC_Tree_1!$C$11</definedName>
    <definedName name="BuildYears">MC_Tree_1!$C$7</definedName>
    <definedName name="CustomizationCost">MC_Tree_1!$C$10</definedName>
    <definedName name="DevTeamCost">MC_Tree_1!$C$6</definedName>
    <definedName name="ExpectedUsers">MC_Tree_1!$C$12</definedName>
    <definedName name="LicenseFee">MC_Tree_1!$C$8</definedName>
    <definedName name="LicenseRenewal">MC_Tree_1!$C$9</definedName>
    <definedName name="MC_BD_D_buy_customize_T_buy_customized" localSheetId="3">MC_Tree_1!$E$34</definedName>
    <definedName name="MC_BD_D_buy_customize_T_buy_limited" localSheetId="3">MC_Tree_1!$E$38</definedName>
    <definedName name="MC_BD_D_root_C_build" localSheetId="3">MC_Tree_1!$C$22</definedName>
    <definedName name="MC_BD_D_root_C_buy" localSheetId="3">MC_Tree_1!$C$32</definedName>
    <definedName name="MC_BD_D_root_C_hybrid" localSheetId="3">MC_Tree_1!$C$44</definedName>
    <definedName name="MC_BD_D_root_C_oss" localSheetId="3">MC_Tree_1!$C$52</definedName>
    <definedName name="MC_BP_C_build_T_build_delayed" localSheetId="3">MC_Tree_1!$D$24</definedName>
    <definedName name="MC_BP_C_build_T_build_fail" localSheetId="3">MC_Tree_1!$D$26</definedName>
    <definedName name="MC_BP_C_build_T_build_success" localSheetId="3">MC_Tree_1!$D$20</definedName>
    <definedName name="MC_BP_C_buy_D_buy_customize" localSheetId="3">MC_Tree_1!$D$36</definedName>
    <definedName name="MC_BP_C_buy_T_buy_good" localSheetId="3">MC_Tree_1!$D$30</definedName>
    <definedName name="MC_BP_C_buy_T_buy_poor" localSheetId="3">MC_Tree_1!$D$40</definedName>
    <definedName name="MC_BP_C_hybrid_T_hyb_fail" localSheetId="3">MC_Tree_1!$D$48</definedName>
    <definedName name="MC_BP_C_hybrid_T_hyb_moderate" localSheetId="3">MC_Tree_1!$D$46</definedName>
    <definedName name="MC_BP_C_hybrid_T_hyb_seamless" localSheetId="3">MC_Tree_1!$D$42</definedName>
    <definedName name="MC_BP_C_oss_T_oss_abandoned" localSheetId="3">MC_Tree_1!$D$56</definedName>
    <definedName name="MC_BP_C_oss_T_oss_adequate" localSheetId="3">MC_Tree_1!$D$54</definedName>
    <definedName name="MC_BP_C_oss_T_oss_strong" localSheetId="3">MC_Tree_1!$D$50</definedName>
    <definedName name="MC_BV_C_build_T_build_delayed" localSheetId="3">MC_Tree_1!$D$25</definedName>
    <definedName name="MC_BV_C_build_T_build_fail" localSheetId="3">MC_Tree_1!$D$27</definedName>
    <definedName name="MC_BV_C_build_T_build_success" localSheetId="3">MC_Tree_1!$D$21</definedName>
    <definedName name="MC_BV_C_buy_D_buy_customize" localSheetId="3">MC_Tree_1!$D$37</definedName>
    <definedName name="MC_BV_C_buy_T_buy_good" localSheetId="3">MC_Tree_1!$D$31</definedName>
    <definedName name="MC_BV_C_buy_T_buy_poor" localSheetId="3">MC_Tree_1!$D$41</definedName>
    <definedName name="MC_BV_C_hybrid_T_hyb_fail" localSheetId="3">MC_Tree_1!$D$49</definedName>
    <definedName name="MC_BV_C_hybrid_T_hyb_moderate" localSheetId="3">MC_Tree_1!$D$47</definedName>
    <definedName name="MC_BV_C_hybrid_T_hyb_seamless" localSheetId="3">MC_Tree_1!$D$43</definedName>
    <definedName name="MC_BV_C_oss_T_oss_abandoned" localSheetId="3">MC_Tree_1!$D$57</definedName>
    <definedName name="MC_BV_C_oss_T_oss_adequate" localSheetId="3">MC_Tree_1!$D$55</definedName>
    <definedName name="MC_BV_C_oss_T_oss_strong" localSheetId="3">MC_Tree_1!$D$51</definedName>
    <definedName name="MC_BV_D_buy_customize_T_buy_customized" localSheetId="3">MC_Tree_1!$E$35</definedName>
    <definedName name="MC_BV_D_buy_customize_T_buy_limited" localSheetId="3">MC_Tree_1!$E$39</definedName>
    <definedName name="MC_BV_D_root_C_build" localSheetId="3">MC_Tree_1!$C$23</definedName>
    <definedName name="MC_BV_D_root_C_buy" localSheetId="3">MC_Tree_1!$C$33</definedName>
    <definedName name="MC_BV_D_root_C_hybrid" localSheetId="3">MC_Tree_1!$C$45</definedName>
    <definedName name="MC_BV_D_root_C_oss" localSheetId="3">MC_Tree_1!$C$53</definedName>
    <definedName name="MC_N_C_build" localSheetId="3">MC_Tree_1!$D$22</definedName>
    <definedName name="MC_N_C_buy" localSheetId="3">MC_Tree_1!$D$32</definedName>
    <definedName name="MC_N_C_hybrid" localSheetId="3">MC_Tree_1!$D$44</definedName>
    <definedName name="MC_N_C_oss" localSheetId="3">MC_Tree_1!$D$52</definedName>
    <definedName name="MC_N_D_buy_customize" localSheetId="3">MC_Tree_1!$E$36</definedName>
    <definedName name="MC_N_D_root" localSheetId="3">MC_Tree_1!$C$28</definedName>
    <definedName name="MC_NP_T_build_delayed" localSheetId="3">MC_Tree_1!$E$24</definedName>
    <definedName name="MC_NP_T_build_fail" localSheetId="3">MC_Tree_1!$E$26</definedName>
    <definedName name="MC_NP_T_build_success" localSheetId="3">MC_Tree_1!$E$20</definedName>
    <definedName name="MC_NP_T_buy_customized" localSheetId="3">MC_Tree_1!$F$34</definedName>
    <definedName name="MC_NP_T_buy_good" localSheetId="3">MC_Tree_1!$E$30</definedName>
    <definedName name="MC_NP_T_buy_limited" localSheetId="3">MC_Tree_1!$F$38</definedName>
    <definedName name="MC_NP_T_buy_poor" localSheetId="3">MC_Tree_1!$E$40</definedName>
    <definedName name="MC_NP_T_hyb_fail" localSheetId="3">MC_Tree_1!$E$48</definedName>
    <definedName name="MC_NP_T_hyb_moderate" localSheetId="3">MC_Tree_1!$E$46</definedName>
    <definedName name="MC_NP_T_hyb_seamless" localSheetId="3">MC_Tree_1!$E$42</definedName>
    <definedName name="MC_NP_T_oss_abandoned" localSheetId="3">MC_Tree_1!$E$56</definedName>
    <definedName name="MC_NP_T_oss_adequate" localSheetId="3">MC_Tree_1!$E$54</definedName>
    <definedName name="MC_NP_T_oss_strong" localSheetId="3">MC_Tree_1!$E$50</definedName>
    <definedName name="MC_V_C_build" localSheetId="3">MC_Tree_1!$D$23</definedName>
    <definedName name="MC_V_C_buy" localSheetId="3">MC_Tree_1!$D$33</definedName>
    <definedName name="MC_V_C_hybrid" localSheetId="3">MC_Tree_1!$D$45</definedName>
    <definedName name="MC_V_C_oss" localSheetId="3">MC_Tree_1!$D$53</definedName>
    <definedName name="MC_V_D_buy_customize" localSheetId="3">MC_Tree_1!$E$37</definedName>
    <definedName name="MC_V_D_root" localSheetId="3">MC_Tree_1!$C$29</definedName>
    <definedName name="MC_V_T_build_delayed" localSheetId="3">MC_Tree_1!$E$25</definedName>
    <definedName name="MC_V_T_build_fail" localSheetId="3">MC_Tree_1!$E$27</definedName>
    <definedName name="MC_V_T_build_success" localSheetId="3">MC_Tree_1!$E$21</definedName>
    <definedName name="MC_V_T_buy_customized" localSheetId="3">MC_Tree_1!$F$35</definedName>
    <definedName name="MC_V_T_buy_good" localSheetId="3">MC_Tree_1!$E$31</definedName>
    <definedName name="MC_V_T_buy_limited" localSheetId="3">MC_Tree_1!$F$39</definedName>
    <definedName name="MC_V_T_buy_poor" localSheetId="3">MC_Tree_1!$E$41</definedName>
    <definedName name="MC_V_T_hyb_fail" localSheetId="3">MC_Tree_1!$E$49</definedName>
    <definedName name="MC_V_T_hyb_moderate" localSheetId="3">MC_Tree_1!$E$47</definedName>
    <definedName name="MC_V_T_hyb_seamless" localSheetId="3">MC_Tree_1!$E$43</definedName>
    <definedName name="MC_V_T_oss_abandoned" localSheetId="3">MC_Tree_1!$E$57</definedName>
    <definedName name="MC_V_T_oss_adequate" localSheetId="3">MC_Tree_1!$E$55</definedName>
    <definedName name="MC_V_T_oss_strong" localSheetId="3">MC_Tree_1!$E$51</definedName>
    <definedName name="OSSIntegrationCost">MC_Tree_1!$C$16</definedName>
    <definedName name="OSSSupportCost">MC_Tree_1!$C$17</definedName>
    <definedName name="ProjectionYears">MC_Tree_1!$C$15</definedName>
    <definedName name="RevenuePerUser">MC_Tree_1!$C$14</definedName>
    <definedName name="UserGrowthRate">MC_Tree_1!$C$13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43" i="3" l="1"/>
  <c r="D31" i="3"/>
  <c r="D47" i="3"/>
  <c r="C53" i="3"/>
  <c r="AD1" i="4" s="1"/>
  <c r="D57" i="3"/>
  <c r="E39" i="3"/>
  <c r="C45" i="3"/>
  <c r="AC1" i="4" s="1"/>
  <c r="E35" i="3"/>
  <c r="Y1" i="4" s="1"/>
  <c r="D25" i="3"/>
  <c r="C23" i="3"/>
  <c r="D21" i="3"/>
  <c r="D55" i="3"/>
  <c r="V1" i="4" s="1"/>
  <c r="D51" i="3"/>
  <c r="T1" i="4" s="1"/>
  <c r="D41" i="3"/>
  <c r="L1" i="4" s="1"/>
  <c r="D49" i="3"/>
  <c r="R1" i="4" s="1"/>
  <c r="C33" i="3"/>
  <c r="AB1" i="4" s="1"/>
  <c r="D27" i="3"/>
  <c r="AA1" i="4"/>
  <c r="Z1" i="4"/>
  <c r="X1" i="4"/>
  <c r="W1" i="4"/>
  <c r="U1" i="4"/>
  <c r="S1" i="4"/>
  <c r="Q1" i="4"/>
  <c r="P1" i="4"/>
  <c r="O1" i="4"/>
  <c r="N1" i="4"/>
  <c r="M1" i="4"/>
  <c r="K1" i="4"/>
  <c r="J1" i="4"/>
  <c r="I1" i="4"/>
  <c r="H1" i="4"/>
  <c r="G1" i="4"/>
  <c r="F1" i="4"/>
  <c r="E1" i="4"/>
  <c r="D1" i="4"/>
  <c r="C1" i="4"/>
  <c r="B1" i="4"/>
  <c r="A1" i="4"/>
  <c r="E57" i="3"/>
  <c r="E48" i="3"/>
  <c r="F39" i="3"/>
  <c r="C29" i="3"/>
  <c r="C52" i="3"/>
  <c r="E47" i="3"/>
  <c r="F38" i="3"/>
  <c r="E27" i="3"/>
  <c r="C22" i="3"/>
  <c r="E43" i="3"/>
  <c r="D23" i="3"/>
  <c r="E41" i="3"/>
  <c r="E40" i="3"/>
  <c r="E30" i="3"/>
  <c r="E34" i="3"/>
  <c r="E56" i="3"/>
  <c r="C44" i="3"/>
  <c r="F34" i="3"/>
  <c r="E51" i="3"/>
  <c r="D33" i="3"/>
  <c r="E50" i="3"/>
  <c r="E21" i="3"/>
  <c r="E49" i="3"/>
  <c r="E20" i="3"/>
  <c r="E55" i="3"/>
  <c r="E46" i="3"/>
  <c r="E37" i="3"/>
  <c r="E26" i="3"/>
  <c r="C32" i="3"/>
  <c r="E54" i="3"/>
  <c r="D45" i="3"/>
  <c r="F35" i="3"/>
  <c r="E25" i="3"/>
  <c r="D53" i="3"/>
  <c r="E24" i="3"/>
  <c r="E42" i="3"/>
  <c r="E31" i="3"/>
  <c r="E38" i="3"/>
</calcChain>
</file>

<file path=xl/sharedStrings.xml><?xml version="1.0" encoding="utf-8"?>
<sst xmlns="http://schemas.openxmlformats.org/spreadsheetml/2006/main" count="75" uniqueCount="67">
  <si>
    <t>{"_v":2,"trees":{"MC_Tree_1":"{\n  \"RootId\": \"D_root\",\n  \"Nodes\": {\n    \"D_root\": {\n      \"type\": \"decision\",\n      \"id\": \"D_root\",\n      \"name\": \"Platform Strategy\",\n      \"options\": [\n        {\n          \"name\": \"Build Custom Platform\",\n          \"childId\": \"C_build\",\n          \"value\": -4000000\n        },\n        {\n          \"name\": \"Buy Commercial License\",\n          \"childId\": \"C_buy\",\n          \"value\": -1500000\n        },\n        {\n          \"name\": \"Hybrid (Buy + Customize)\",\n          \"childId\": \"C_hybrid\",\n          \"value\": -2300000\n        },\n        {\n          \"name\": \"Use Open Source\",\n          \"childId\": \"C_oss\",\n          \"value\": -600000\n        }\n      ]\n    },\n    \"C_build\": {\n      \"type\": \"chance\",\n      \"id\": \"C_build\",\n      \"name\": \"Build Outcome\",\n      \"branches\": [\n        {\n          \"name\": \"On Time, High Adoption\",\n          \"probability\": 0.25,\n          \"childId\": \"T_build_success\",\n          \"value\": 14500000\n        },\n        {\n          \"name\": \"Delayed, Moderate Adoption\",\n          \"probability\": 0.45,\n          \"childId\": \"T_build_delayed\",\n          \"value\": 4500000\n        },\n        {\n          \"name\": \"Over Budget, Fails\",\n          \"probability\": 0.3,\n          \"childId\": \"T_build_fail\",\n          \"value\": -1500000\n        }\n      ]\n    },\n    \"T_build_success\": {\n      \"type\": \"terminal\",\n      \"id\": \"T_build_success\",\n      \"name\": \"Custom Platform Success\",\n      \"value\": 0\n    },\n    \"T_build_delayed\": {\n      \"type\": \"terminal\",\n      \"id\": \"T_build_delayed\",\n      \"name\": \"Custom Platform Delayed\",\n      \"value\": 0\n    },\n    \"T_build_fail\": {\n      \"type\": \"terminal\",\n      \"id\": \"T_build_fail\",\n      \"name\": \"Custom Platform Fails\",\n      \"value\": 0\n    },\n    \"C_buy\": {\n      \"type\": \"chance\",\n      \"id\": \"C_buy\",\n      \"name\": \"Commercial Platform Fit\",\n      \"branches\": [\n        {\n          \"name\": \"Good Fit\",\n          \"probability\": 0.4,\n          \"childId\": \"T_buy_good\",\n          \"value\": 10000000\n        },\n        {\n          \"name\": \"Needs Customization\",\n          \"probability\": 0.4,\n          \"childId\": \"D_buy_customize\"\n        },\n        {\n          \"name\": \"Poor Fit\",\n          \"probability\": 0.2,\n          \"childId\": \"T_buy_poor\",\n          \"value\": 1500000\n        }\n      ]\n    },\n    \"T_buy_good\": {\n      \"type\": \"terminal\",\n      \"id\": \"T_buy_good\",\n      \"name\": \"Commercial Good Fit\",\n      \"value\": 0\n    },\n    \"D_buy_customize\": {\n      \"type\": \"decision\",\n      \"id\": \"D_buy_customize\",\n      \"name\": \"Customization Decision\",\n      \"options\": [\n        {\n          \"name\": \"Invest in Customization\",\n          \"childId\": \"T_buy_customized\",\n          \"value\": 7700000\n        },\n        {\n          \"name\": \"Live With Limitations\",\n          \"childId\": \"T_buy_limited\",\n          \"value\": 5000000\n        }\n      ]\n    },\n    \"T_buy_customized\": {\n      \"type\": \"terminal\",\n      \"id\": \"T_buy_customized\",\n      \"name\": \"Customized Commercial\",\n      \"value\": 0\n    },\n    \"T_buy_limited\": {\n      \"type\": \"terminal\",\n      \"id\": \"T_buy_limited\",\n      \"name\": \"Limited Commercial Use\",\n      \"value\": 0\n    },\n    \"T_buy_poor\": {\n      \"type\": \"terminal\",\n      \"id\": \"T_buy_poor\",\n      \"name\": \"Commercial Poor Fit\",\n      \"value\": 0\n    },\n    \"C_hybrid\": {\n      \"type\": \"chance\",\n      \"id\": \"C_hybrid\",\n      \"name\": \"Hybrid Integration Outcome\",\n      \"branches\": [\n        {\n          \"name\": \"Seamless Integration\",\n          \"probability\": 0.3,\n          \"childId\": \"T_hyb_seamless\",\n          \"value\": 12500000\n        },\n        {\n          \"name\": \"Moderate Issues\",\n          \"probability\": 0.5,\n          \"childId\": \"T_hyb_moderate\",\n          \"value\": 7500000\n        },\n        {\n          \"name\": \"Integration Failure\",\n          \"probability\": 0.2,\n          \"childId\": \"T_hyb_fail\",\n          \"value\": 1200000\n        }\n      ]\n    },\n    \"T_hyb_seamless\": {\n      \"type\": \"terminal\",\n      \"id\": \"T_hyb_seamless\",\n      \"name\": \"Hybrid Seamless\",\n      \"value\": 0\n    },\n    \"T_hyb_moderate\": {\n      \"type\": \"terminal\",\n      \"id\": \"T_hyb_moderate\",\n      \"name\": \"Hybrid Moderate\",\n      \"value\": 0\n    },\n    \"T_hyb_fail\": {\n      \"type\": \"terminal\",\n      \"id\": \"T_hyb_fail\",\n      \"name\": \"Hybrid Integration Fails\",\n      \"value\": 0\n    },\n    \"C_oss\": {\n      \"type\": \"chance\",\n      \"id\": \"C_oss\",\n      \"name\": \"Open Source Outcome\",\n      \"branches\": [\n        {\n          \"name\": \"Strong Community Support\",\n          \"probability\": 0.35,\n          \"childId\": \"T_oss_strong\",\n          \"value\": 10000000\n        },\n        {\n          \"name\": \"Adequate Support\",\n          \"probability\": 0.4,\n          \"childId\": \"T_oss_adequate\",\n          \"value\": 6000000\n        },\n        {\n          \"name\": \"Project Abandoned\",\n          \"probability\": 0.25,\n          \"childId\": \"T_oss_abandoned\",\n          \"value\": 400000\n        }\n      ]\n    },\n    \"T_oss_strong\": {\n      \"type\": \"terminal\",\n      \"id\": \"T_oss_strong\",\n      \"name\": \"OSS Strong Community\",\n      \"value\": 0\n    },\n    \"T_oss_adequate\": {\n      \"type\": \"terminal\",\n      \"id\": \"T_oss_adequate\",\n      \"name\": \"OSS Adequate\",\n      \"value\": 0\n    },\n    \"T_oss_abandoned\": {\n      \"type\": \"terminal\",\n      \"id\": \"T_oss_abandoned\",\n      \"name\": \"OSS Project Abandoned\",\n      \"value\": 0\n    }\n  },\n  \"Settings\": {\n    \"ModelName\": \"Software Platform Build vs Buy\",\n    \"CalculationMethod\": 0,\n    \"Maximize\": true,\n    \"UtilityConfig\": null,\n    \"Display\": {\n      \"DecimalPlaces\": 0,\n      \"ShowExpectedValues\": true,\n      \"ShowOptimalLabels\": true,\n      \"ShowRollbackValues\": true,\n      \"CalculatedValueFormat\": \"\\\"$\\\"#,##0\",\n      \"CalculatedProbabilityFormat\": \"0.0%\",\n      \"InputValueFormat\": \"\\\"$\\\"#,##0\",\n      \"InputProbabilityFormat\": \"0.0%\",\n      \"CalculatedValuesLabel\": \"\",\n      \"TreeStartRow\": 20\n    },\n    \"ChanceProbabilities\": 1,\n    \"ProbabilityTolerance\": 0.001,\n    \"Simulation\": {\n      \"CalculationMode\": 0,\n      \"DecisionMode\": 0\n    }\n  },\n  \"NodeMetadata\": {},\n  \"UserFormulas\": {\n    \"MC_BV_D_root_C_build\": \"=-DevTeamCost*BuildYears\",\n    \"MC_BV_D_root_C_buy\": \"=-LicenseFee\",\n    \"MC_BV_D_root_C_hybrid\": \"=-(LicenseFee+CustomizationCost)\",\n    \"MC_BV_D_root_C_oss\": \"=-OSSIntegrationCost\",\n    \"MC_BV_C_build_T_build_delayed\": \"=-DevTeamCost+ExpectedUsers*RevenuePerUser*(ProjectionYears-1)-AnnualMaintenance*(ProjectionYears-1)\",\n    \"MC_BV_C_build_T_build_fail\": \"=-DevTeamCost+ExpectedUsers*RevenuePerUser*0.1\",\n    \"MC_BV_D_buy_customize_T_buy_customized\": \"=-CustomizationCost+ExpectedUsers*(1+UserGrowthRate)*RevenuePerUser*ProjectionYears-LicenseRenewal*ProjectionYears-AnnualMaintenance*ProjectionYears\",\n    \"MC_BV_C_hybrid_T_hyb_fail\": \"=-CustomizationCost+ExpectedUsers*RevenuePerUser*0.3*ProjectionYears-LicenseRenewal*ProjectionYears\",\n    \"MC_BV_C_oss_T_oss_abandoned\": \"=-OSSIntegrationCost+ExpectedUsers*RevenuePerUser*0.2*ProjectionYears\",\n    \"MC_BV_C_build_T_build_success\": \"=ExpectedUsers*(1+UserGrowthRate)*RevenuePerUser*ProjectionYears-AnnualMaintenance*ProjectionYears\",\n    \"MC_BV_C_buy_T_buy_good\": \"=ExpectedUsers*(1+UserGrowthRate)*RevenuePerUser*ProjectionYears-LicenseRenewal*ProjectionYears\",\n    \"MC_BV_D_buy_customize_T_buy_limited\": \"=ExpectedUsers*RevenuePerUser*0.6*ProjectionYears-LicenseRenewal*ProjectionYears\",\n    \"MC_BV_C_buy_T_buy_poor\": \"=ExpectedUsers*RevenuePerUser*0.2*ProjectionYears-LicenseRenewal*ProjectionYears\",\n    \"MC_BV_C_hybrid_T_hyb_seamless\": \"=ExpectedUsers*(1+UserGrowthRate)*RevenuePerUser*ProjectionYears-LicenseRenewal*ProjectionYears-AnnualMaintenance*ProjectionYears\",\n    \"MC_BV_C_hybrid_T_hyb_moderate\": \"=ExpectedUsers*RevenuePerUser*0.8*ProjectionYears-LicenseRenewal*ProjectionYears-AnnualMaintenance*ProjectionYears\",\n    \"MC_BV_C_oss_T_oss_strong\": \"=ExpectedUsers*(1+UserGrowthRate)*RevenuePerUser*ProjectionYears-OSSSupportCost*ProjectionYears\",\n    \"MC_BV_C_oss_T_oss_adequate\": \"=ExpectedUsers*RevenuePerUser*0.7*ProjectionYears-OSSSupportCost*ProjectionYears\"\n  }\n}"}}</t>
  </si>
  <si>
    <t>Build Outcome</t>
  </si>
  <si>
    <t>Platform Strategy</t>
  </si>
  <si>
    <t>Commercial Platform Fit</t>
  </si>
  <si>
    <t>Customization Decision</t>
  </si>
  <si>
    <t>Hybrid Integration Outcome</t>
  </si>
  <si>
    <t>Open Source Outcome</t>
  </si>
  <si>
    <t>Software Platform Build vs Buy — Control Panel</t>
  </si>
  <si>
    <t>Adjust parameters below to update the decision tree instantly</t>
  </si>
  <si>
    <t>Parameter</t>
  </si>
  <si>
    <t>Value</t>
  </si>
  <si>
    <t>Units</t>
  </si>
  <si>
    <t>Notes</t>
  </si>
  <si>
    <t>Dev Team Cost (per year)</t>
  </si>
  <si>
    <t>$</t>
  </si>
  <si>
    <t>Fully loaded engineering team annual cost</t>
  </si>
  <si>
    <t>Build Duration (years)</t>
  </si>
  <si>
    <t>years</t>
  </si>
  <si>
    <t>Time to build custom platform</t>
  </si>
  <si>
    <t>Commercial License Fee</t>
  </si>
  <si>
    <t>Upfront license for commercial platform</t>
  </si>
  <si>
    <t>Annual License Renewal</t>
  </si>
  <si>
    <t>Yearly license renewal cost</t>
  </si>
  <si>
    <t>Customization Cost</t>
  </si>
  <si>
    <t>Cost to customize commercial platform</t>
  </si>
  <si>
    <t>Annual Maintenance Cost</t>
  </si>
  <si>
    <t>Ongoing maintenance and support</t>
  </si>
  <si>
    <t>Expected Users (Year 1)</t>
  </si>
  <si>
    <t>#</t>
  </si>
  <si>
    <t>Projected users in first year</t>
  </si>
  <si>
    <t>User Growth Rate</t>
  </si>
  <si>
    <t>%</t>
  </si>
  <si>
    <t>Annual user growth rate</t>
  </si>
  <si>
    <t>Revenue per User (Annual)</t>
  </si>
  <si>
    <t>Annual revenue generated per user</t>
  </si>
  <si>
    <t>Projection Years</t>
  </si>
  <si>
    <t>Financial projection horizon</t>
  </si>
  <si>
    <t>Open Source Integration Cost</t>
  </si>
  <si>
    <t>Cost to integrate and harden OSS solution</t>
  </si>
  <si>
    <t>Open Source Support Cost (Annual)</t>
  </si>
  <si>
    <t>Vendor support and internal OSS expertise</t>
  </si>
  <si>
    <t>Software Platform Build vs Buy</t>
  </si>
  <si>
    <t>ModelChoice Example Model — Control Panel Demo</t>
  </si>
  <si>
    <t>Background</t>
  </si>
  <si>
    <t>A technology company needs a new software platform to serve its growing</t>
  </si>
  <si>
    <t>customer base. The platform must handle user management, data processing,</t>
  </si>
  <si>
    <t>and analytics. Management must choose between four approaches:</t>
  </si>
  <si>
    <t xml:space="preserve">  1. Build Custom — full control but high cost and delivery risk</t>
  </si>
  <si>
    <t xml:space="preserve">  2. Buy Commercial — fast deployment but ongoing license fees and fit risk</t>
  </si>
  <si>
    <t xml:space="preserve">  3. Hybrid (Buy + Customize) — balance of speed and customization</t>
  </si>
  <si>
    <t xml:space="preserve">  4. Open Source — low upfront cost but community dependency risk</t>
  </si>
  <si>
    <t>Control Panel Feature</t>
  </si>
  <si>
    <t>This example demonstrates the Control Panel feature. Dev Team Cost, License</t>
  </si>
  <si>
    <t>Fee, Revenue per User, and Expected Users are defined ONCE and referenced</t>
  </si>
  <si>
    <t>by MULTIPLE branches. Changing unit economics instantly updates all paths.</t>
  </si>
  <si>
    <t>Key reused parameters:</t>
  </si>
  <si>
    <t xml:space="preserve">  • Dev Team Cost — used in build path (x BuildYears) and delay penalty</t>
  </si>
  <si>
    <t xml:space="preserve">  • License Fee — used in buy and hybrid paths</t>
  </si>
  <si>
    <t xml:space="preserve">  • Revenue per User × Expected Users — drives all revenue terminal values</t>
  </si>
  <si>
    <t xml:space="preserve">  • Annual Maintenance — ongoing cost in build, buy-customized, and hybrid paths</t>
  </si>
  <si>
    <t xml:space="preserve">  • Customization Cost — used in hybrid upfront and buy-customize decision</t>
  </si>
  <si>
    <t xml:space="preserve">  • License Renewal — annual fee in buy and hybrid scenarios</t>
  </si>
  <si>
    <t>Try This</t>
  </si>
  <si>
    <t xml:space="preserve">  ▶ Increase Revenue per User — watch all paths become more attractive</t>
  </si>
  <si>
    <t xml:space="preserve">  ▶ Double Dev Team Cost — see the build option become less competitive</t>
  </si>
  <si>
    <t xml:space="preserve">  ▶ Lower License Fee — buy and hybrid options improve together</t>
  </si>
  <si>
    <t xml:space="preserve">  ▶ Run Sensitivity Analysis — find which parameter drives the decision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</si>
</sst>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%"/>
    <numFmt numFmtId="166" formatCode="&quot;$&quot;#,##0"/>
    <numFmt numFmtId="167" formatCode="\$#,##0"/>
  </numFmts>
  <fonts count="1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8"/>
      <color rgb="FF5F5E5A"/>
      <name val="Arial"/>
      <family val="2"/>
    </font>
    <font>
      <sz val="8"/>
      <color rgb="FF993C1D"/>
      <name val="Arial"/>
      <family val="2"/>
    </font>
    <font>
      <sz val="8"/>
      <color rgb="FF085041"/>
      <name val="Arial"/>
      <family val="2"/>
    </font>
    <font>
      <sz val="8"/>
      <color rgb="FF0F6E56"/>
      <name val="Arial"/>
      <family val="2"/>
    </font>
    <font>
      <b/>
      <sz val="14"/>
      <color rgb="FF1A3A6E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i/>
      <sz val="11"/>
      <color rgb="FF808080"/>
      <name val="Aptos Narrow"/>
      <family val="2"/>
      <scheme val="minor"/>
    </font>
    <font>
      <b/>
      <sz val="11"/>
      <color rgb="FFFFFFFF"/>
      <name val="Aptos Narrow"/>
      <family val="2"/>
      <scheme val="minor"/>
    </font>
    <font>
      <b/>
      <sz val="16"/>
      <color rgb="FF1A3A6E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13458B"/>
        <bgColor indexed="64"/>
      </patternFill>
    </fill>
    <fill>
      <patternFill patternType="solid">
        <fgColor rgb="FFFFFFE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164" fontId="2" fillId="0" borderId="0" xfId="0" applyNumberFormat="1" applyFont="1" applyAlignment="1">
      <alignment horizontal="center"/>
    </xf>
    <xf numFmtId="0" fontId="3" fillId="0" borderId="0" xfId="0" applyFont="1" applyAlignment="1">
      <alignment horizontal="left" indent="2"/>
    </xf>
    <xf numFmtId="0" fontId="4" fillId="0" borderId="0" xfId="0" applyFont="1" applyAlignment="1">
      <alignment horizontal="left" indent="2"/>
    </xf>
    <xf numFmtId="0" fontId="5" fillId="0" borderId="0" xfId="0" applyFont="1" applyAlignment="1">
      <alignment horizontal="right"/>
    </xf>
    <xf numFmtId="164" fontId="2" fillId="0" borderId="0" xfId="0" applyNumberFormat="1" applyFont="1" applyAlignment="1">
      <alignment horizontal="right"/>
    </xf>
    <xf numFmtId="166" fontId="2" fillId="0" borderId="0" xfId="0" applyNumberFormat="1" applyFont="1" applyAlignment="1">
      <alignment horizontal="center"/>
    </xf>
    <xf numFmtId="166" fontId="2" fillId="0" borderId="0" xfId="0" applyNumberFormat="1" applyFont="1" applyAlignment="1">
      <alignment horizontal="right"/>
    </xf>
    <xf numFmtId="0" fontId="1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2" borderId="1" xfId="0" applyFont="1" applyFill="1" applyBorder="1"/>
    <xf numFmtId="0" fontId="0" fillId="0" borderId="1" xfId="0" applyBorder="1"/>
    <xf numFmtId="167" fontId="1" fillId="3" borderId="1" xfId="0" applyNumberFormat="1" applyFont="1" applyFill="1" applyBorder="1"/>
    <xf numFmtId="3" fontId="1" fillId="3" borderId="1" xfId="0" applyNumberFormat="1" applyFont="1" applyFill="1" applyBorder="1"/>
    <xf numFmtId="164" fontId="1" fillId="3" borderId="1" xfId="0" applyNumberFormat="1" applyFont="1" applyFill="1" applyBorder="1"/>
    <xf numFmtId="0" fontId="10" fillId="0" borderId="0" xfId="0" applyFont="1"/>
    <xf numFmtId="0" fontId="1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50800</xdr:colOff>
      <xdr:row>28</xdr:row>
      <xdr:rowOff>0</xdr:rowOff>
    </xdr:from>
    <xdr:to>
      <xdr:col>2</xdr:col>
      <xdr:colOff>9525</xdr:colOff>
      <xdr:row>28</xdr:row>
      <xdr:rowOff>0</xdr:rowOff>
    </xdr:to>
    <xdr:cxnSp macro="">
      <xdr:nvCxnSpPr>
        <xdr:cNvPr id="17" name="MC_Entry">
          <a:extLst>
            <a:ext uri="{FF2B5EF4-FFF2-40B4-BE49-F238E27FC236}">
              <a16:creationId xmlns:a16="http://schemas.microsoft.com/office/drawing/2014/main" id="{EF7FF206-191B-230C-B7B0-714EA1925836}"/>
            </a:ext>
          </a:extLst>
        </xdr:cNvPr>
        <xdr:cNvCxnSpPr/>
      </xdr:nvCxnSpPr>
      <xdr:spPr>
        <a:xfrm>
          <a:off x="665163" y="5276850"/>
          <a:ext cx="2273300" cy="0"/>
        </a:xfrm>
        <a:prstGeom prst="line">
          <a:avLst/>
        </a:prstGeom>
        <a:ln w="12700">
          <a:solidFill>
            <a:srgbClr val="B4B2A9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</xdr:col>
      <xdr:colOff>50800</xdr:colOff>
      <xdr:row>27</xdr:row>
      <xdr:rowOff>99251</xdr:rowOff>
    </xdr:from>
    <xdr:ext cx="1485471" cy="182550"/>
    <xdr:sp macro="_xll.MC_OnTreeNameClick" textlink="">
      <xdr:nvSpPr>
        <xdr:cNvPr id="18" name="MC_TreeName">
          <a:extLst>
            <a:ext uri="{FF2B5EF4-FFF2-40B4-BE49-F238E27FC236}">
              <a16:creationId xmlns:a16="http://schemas.microsoft.com/office/drawing/2014/main" id="{E2FDB6ED-62CD-BB31-39C4-215F17DC891B}"/>
            </a:ext>
          </a:extLst>
        </xdr:cNvPr>
        <xdr:cNvSpPr txBox="1"/>
      </xdr:nvSpPr>
      <xdr:spPr>
        <a:xfrm>
          <a:off x="665163" y="5185601"/>
          <a:ext cx="1485471" cy="182550"/>
        </a:xfrm>
        <a:prstGeom prst="rect">
          <a:avLst/>
        </a:prstGeom>
        <a:solidFill>
          <a:srgbClr val="FFFFFF"/>
        </a:solidFill>
        <a:ln w="9525" cmpd="sng">
          <a:solidFill>
            <a:srgbClr val="80808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38100" tIns="32004" rIns="38100" bIns="32004" rtlCol="0" anchor="t">
          <a:spAutoFit/>
        </a:bodyPr>
        <a:lstStyle/>
        <a:p>
          <a:r>
            <a:rPr lang="en-US" sz="800">
              <a:solidFill>
                <a:srgbClr val="000000"/>
              </a:solidFill>
              <a:latin typeface="Arial" panose="020B0604020202020204" pitchFamily="34" charset="0"/>
            </a:rPr>
            <a:t>Software Platform Build vs Buy</a:t>
          </a:r>
          <a:endParaRPr lang="LID4096" sz="800">
            <a:solidFill>
              <a:srgbClr val="000000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2</xdr:col>
      <xdr:colOff>84267</xdr:colOff>
      <xdr:row>21</xdr:row>
      <xdr:rowOff>184150</xdr:rowOff>
    </xdr:from>
    <xdr:to>
      <xdr:col>3</xdr:col>
      <xdr:colOff>47626</xdr:colOff>
      <xdr:row>28</xdr:row>
      <xdr:rowOff>917</xdr:rowOff>
    </xdr:to>
    <xdr:sp macro="" textlink="">
      <xdr:nvSpPr>
        <xdr:cNvPr id="19" name="MC_BR_D_root_C_build">
          <a:extLst>
            <a:ext uri="{FF2B5EF4-FFF2-40B4-BE49-F238E27FC236}">
              <a16:creationId xmlns:a16="http://schemas.microsoft.com/office/drawing/2014/main" id="{53333890-CF34-1C90-4B26-CDA00E8E8A45}"/>
            </a:ext>
          </a:extLst>
        </xdr:cNvPr>
        <xdr:cNvSpPr/>
      </xdr:nvSpPr>
      <xdr:spPr>
        <a:xfrm>
          <a:off x="3013205" y="4127500"/>
          <a:ext cx="2363659" cy="1150267"/>
        </a:xfrm>
        <a:custGeom>
          <a:avLst/>
          <a:gdLst/>
          <a:ahLst/>
          <a:cxnLst/>
          <a:rect l="0" t="0" r="0" b="0"/>
          <a:pathLst>
            <a:path w="2363659" h="1150267">
              <a:moveTo>
                <a:pt x="0" y="1148434"/>
              </a:moveTo>
              <a:lnTo>
                <a:pt x="166624" y="5434"/>
              </a:lnTo>
              <a:lnTo>
                <a:pt x="172908" y="0"/>
              </a:lnTo>
              <a:lnTo>
                <a:pt x="2363658" y="0"/>
              </a:lnTo>
              <a:lnTo>
                <a:pt x="2363658" y="12700"/>
              </a:lnTo>
              <a:lnTo>
                <a:pt x="172908" y="12700"/>
              </a:lnTo>
              <a:lnTo>
                <a:pt x="179191" y="7266"/>
              </a:lnTo>
              <a:lnTo>
                <a:pt x="12567" y="1150266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2</xdr:col>
      <xdr:colOff>286385</xdr:colOff>
      <xdr:row>21</xdr:row>
      <xdr:rowOff>99251</xdr:rowOff>
    </xdr:from>
    <xdr:ext cx="1076064" cy="182550"/>
    <xdr:sp macro="_xll.MC_OnBranchLabelClick" textlink="">
      <xdr:nvSpPr>
        <xdr:cNvPr id="20" name="MC_BN_D_root_C_build">
          <a:extLst>
            <a:ext uri="{FF2B5EF4-FFF2-40B4-BE49-F238E27FC236}">
              <a16:creationId xmlns:a16="http://schemas.microsoft.com/office/drawing/2014/main" id="{BACF7805-731D-BDAB-51D9-5870117D8B06}"/>
            </a:ext>
          </a:extLst>
        </xdr:cNvPr>
        <xdr:cNvSpPr txBox="1"/>
      </xdr:nvSpPr>
      <xdr:spPr>
        <a:xfrm>
          <a:off x="3215323" y="4042601"/>
          <a:ext cx="1076064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Build Custom Platform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2</xdr:col>
      <xdr:colOff>75042</xdr:colOff>
      <xdr:row>27</xdr:row>
      <xdr:rowOff>187109</xdr:rowOff>
    </xdr:from>
    <xdr:to>
      <xdr:col>3</xdr:col>
      <xdr:colOff>47626</xdr:colOff>
      <xdr:row>32</xdr:row>
      <xdr:rowOff>15876</xdr:rowOff>
    </xdr:to>
    <xdr:sp macro="" textlink="">
      <xdr:nvSpPr>
        <xdr:cNvPr id="21" name="MC_BR_D_root_C_buy">
          <a:extLst>
            <a:ext uri="{FF2B5EF4-FFF2-40B4-BE49-F238E27FC236}">
              <a16:creationId xmlns:a16="http://schemas.microsoft.com/office/drawing/2014/main" id="{136F2621-7913-8DCE-5936-6F2AD5736007}"/>
            </a:ext>
          </a:extLst>
        </xdr:cNvPr>
        <xdr:cNvSpPr/>
      </xdr:nvSpPr>
      <xdr:spPr>
        <a:xfrm>
          <a:off x="3003980" y="5273459"/>
          <a:ext cx="2372884" cy="781267"/>
        </a:xfrm>
        <a:custGeom>
          <a:avLst/>
          <a:gdLst/>
          <a:ahLst/>
          <a:cxnLst/>
          <a:rect l="0" t="0" r="0" b="0"/>
          <a:pathLst>
            <a:path w="2372884" h="781267">
              <a:moveTo>
                <a:pt x="31017" y="0"/>
              </a:moveTo>
              <a:lnTo>
                <a:pt x="197641" y="762000"/>
              </a:lnTo>
              <a:lnTo>
                <a:pt x="182133" y="749516"/>
              </a:lnTo>
              <a:lnTo>
                <a:pt x="2372883" y="749516"/>
              </a:lnTo>
              <a:lnTo>
                <a:pt x="2372883" y="781266"/>
              </a:lnTo>
              <a:lnTo>
                <a:pt x="182133" y="781266"/>
              </a:lnTo>
              <a:lnTo>
                <a:pt x="166624" y="768782"/>
              </a:lnTo>
              <a:lnTo>
                <a:pt x="0" y="6782"/>
              </a:lnTo>
            </a:path>
          </a:pathLst>
        </a:custGeom>
        <a:solidFill>
          <a:srgbClr val="0F6E56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2</xdr:col>
      <xdr:colOff>286385</xdr:colOff>
      <xdr:row>31</xdr:row>
      <xdr:rowOff>99251</xdr:rowOff>
    </xdr:from>
    <xdr:ext cx="1190069" cy="182550"/>
    <xdr:sp macro="_xll.MC_OnBranchLabelClick" textlink="">
      <xdr:nvSpPr>
        <xdr:cNvPr id="22" name="MC_BN_D_root_C_buy">
          <a:extLst>
            <a:ext uri="{FF2B5EF4-FFF2-40B4-BE49-F238E27FC236}">
              <a16:creationId xmlns:a16="http://schemas.microsoft.com/office/drawing/2014/main" id="{CD611859-E277-616A-A121-416CF875338E}"/>
            </a:ext>
          </a:extLst>
        </xdr:cNvPr>
        <xdr:cNvSpPr txBox="1"/>
      </xdr:nvSpPr>
      <xdr:spPr>
        <a:xfrm>
          <a:off x="3215323" y="5947601"/>
          <a:ext cx="1190069" cy="182550"/>
        </a:xfrm>
        <a:prstGeom prst="rect">
          <a:avLst/>
        </a:prstGeom>
        <a:solidFill>
          <a:srgbClr val="FFFFFF"/>
        </a:solidFill>
        <a:ln w="9525" cmpd="sng">
          <a:solidFill>
            <a:srgbClr val="80808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000000"/>
              </a:solidFill>
              <a:latin typeface="Arial" panose="020B0604020202020204" pitchFamily="34" charset="0"/>
            </a:rPr>
            <a:t>Buy Commercial License</a:t>
          </a:r>
          <a:endParaRPr lang="LID4096" sz="800">
            <a:solidFill>
              <a:srgbClr val="000000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2</xdr:col>
      <xdr:colOff>84210</xdr:colOff>
      <xdr:row>27</xdr:row>
      <xdr:rowOff>190154</xdr:rowOff>
    </xdr:from>
    <xdr:to>
      <xdr:col>3</xdr:col>
      <xdr:colOff>47626</xdr:colOff>
      <xdr:row>44</xdr:row>
      <xdr:rowOff>6351</xdr:rowOff>
    </xdr:to>
    <xdr:sp macro="" textlink="">
      <xdr:nvSpPr>
        <xdr:cNvPr id="23" name="MC_BR_D_root_C_hybrid">
          <a:extLst>
            <a:ext uri="{FF2B5EF4-FFF2-40B4-BE49-F238E27FC236}">
              <a16:creationId xmlns:a16="http://schemas.microsoft.com/office/drawing/2014/main" id="{9C264EEE-0D36-C36E-0BE8-93EC7E978458}"/>
            </a:ext>
          </a:extLst>
        </xdr:cNvPr>
        <xdr:cNvSpPr/>
      </xdr:nvSpPr>
      <xdr:spPr>
        <a:xfrm>
          <a:off x="3013148" y="5276504"/>
          <a:ext cx="2363716" cy="3054697"/>
        </a:xfrm>
        <a:custGeom>
          <a:avLst/>
          <a:gdLst/>
          <a:ahLst/>
          <a:cxnLst/>
          <a:rect l="0" t="0" r="0" b="0"/>
          <a:pathLst>
            <a:path w="2363716" h="3054697">
              <a:moveTo>
                <a:pt x="12681" y="0"/>
              </a:moveTo>
              <a:lnTo>
                <a:pt x="179305" y="3048000"/>
              </a:lnTo>
              <a:lnTo>
                <a:pt x="172965" y="3041996"/>
              </a:lnTo>
              <a:lnTo>
                <a:pt x="2363715" y="3041996"/>
              </a:lnTo>
              <a:lnTo>
                <a:pt x="2363715" y="3054696"/>
              </a:lnTo>
              <a:lnTo>
                <a:pt x="172965" y="3054696"/>
              </a:lnTo>
              <a:lnTo>
                <a:pt x="166624" y="3048692"/>
              </a:lnTo>
              <a:lnTo>
                <a:pt x="0" y="692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2</xdr:col>
      <xdr:colOff>286385</xdr:colOff>
      <xdr:row>43</xdr:row>
      <xdr:rowOff>99251</xdr:rowOff>
    </xdr:from>
    <xdr:ext cx="1227067" cy="182550"/>
    <xdr:sp macro="_xll.MC_OnBranchLabelClick" textlink="">
      <xdr:nvSpPr>
        <xdr:cNvPr id="24" name="MC_BN_D_root_C_hybrid">
          <a:extLst>
            <a:ext uri="{FF2B5EF4-FFF2-40B4-BE49-F238E27FC236}">
              <a16:creationId xmlns:a16="http://schemas.microsoft.com/office/drawing/2014/main" id="{A540897F-83F6-40D2-8098-B33CA25C9840}"/>
            </a:ext>
          </a:extLst>
        </xdr:cNvPr>
        <xdr:cNvSpPr txBox="1"/>
      </xdr:nvSpPr>
      <xdr:spPr>
        <a:xfrm>
          <a:off x="3215323" y="8233601"/>
          <a:ext cx="1227067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Hybrid (Buy + Customize)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2</xdr:col>
      <xdr:colOff>84205</xdr:colOff>
      <xdr:row>27</xdr:row>
      <xdr:rowOff>190269</xdr:rowOff>
    </xdr:from>
    <xdr:to>
      <xdr:col>3</xdr:col>
      <xdr:colOff>47626</xdr:colOff>
      <xdr:row>52</xdr:row>
      <xdr:rowOff>6351</xdr:rowOff>
    </xdr:to>
    <xdr:sp macro="" textlink="">
      <xdr:nvSpPr>
        <xdr:cNvPr id="25" name="MC_BR_D_root_C_oss">
          <a:extLst>
            <a:ext uri="{FF2B5EF4-FFF2-40B4-BE49-F238E27FC236}">
              <a16:creationId xmlns:a16="http://schemas.microsoft.com/office/drawing/2014/main" id="{3BC2D0A8-F2CB-9F41-E4E2-2C6EC71891A0}"/>
            </a:ext>
          </a:extLst>
        </xdr:cNvPr>
        <xdr:cNvSpPr/>
      </xdr:nvSpPr>
      <xdr:spPr>
        <a:xfrm>
          <a:off x="3013143" y="5276619"/>
          <a:ext cx="2363721" cy="4578582"/>
        </a:xfrm>
        <a:custGeom>
          <a:avLst/>
          <a:gdLst/>
          <a:ahLst/>
          <a:cxnLst/>
          <a:rect l="0" t="0" r="0" b="0"/>
          <a:pathLst>
            <a:path w="2363721" h="4578582">
              <a:moveTo>
                <a:pt x="12691" y="0"/>
              </a:moveTo>
              <a:lnTo>
                <a:pt x="179315" y="4572000"/>
              </a:lnTo>
              <a:lnTo>
                <a:pt x="172970" y="4565881"/>
              </a:lnTo>
              <a:lnTo>
                <a:pt x="2363720" y="4565881"/>
              </a:lnTo>
              <a:lnTo>
                <a:pt x="2363720" y="4578581"/>
              </a:lnTo>
              <a:lnTo>
                <a:pt x="172970" y="4578581"/>
              </a:lnTo>
              <a:lnTo>
                <a:pt x="166624" y="4572462"/>
              </a:lnTo>
              <a:lnTo>
                <a:pt x="0" y="462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2</xdr:col>
      <xdr:colOff>286385</xdr:colOff>
      <xdr:row>51</xdr:row>
      <xdr:rowOff>99251</xdr:rowOff>
    </xdr:from>
    <xdr:ext cx="871008" cy="182550"/>
    <xdr:sp macro="_xll.MC_OnBranchLabelClick" textlink="">
      <xdr:nvSpPr>
        <xdr:cNvPr id="26" name="MC_BN_D_root_C_oss">
          <a:extLst>
            <a:ext uri="{FF2B5EF4-FFF2-40B4-BE49-F238E27FC236}">
              <a16:creationId xmlns:a16="http://schemas.microsoft.com/office/drawing/2014/main" id="{77D454E8-1740-0864-D2D8-3A9D568B2CAE}"/>
            </a:ext>
          </a:extLst>
        </xdr:cNvPr>
        <xdr:cNvSpPr txBox="1"/>
      </xdr:nvSpPr>
      <xdr:spPr>
        <a:xfrm>
          <a:off x="3215323" y="9757601"/>
          <a:ext cx="871008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Use Open Source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3</xdr:col>
      <xdr:colOff>84733</xdr:colOff>
      <xdr:row>19</xdr:row>
      <xdr:rowOff>184150</xdr:rowOff>
    </xdr:from>
    <xdr:to>
      <xdr:col>4</xdr:col>
      <xdr:colOff>47626</xdr:colOff>
      <xdr:row>22</xdr:row>
      <xdr:rowOff>2545</xdr:rowOff>
    </xdr:to>
    <xdr:sp macro="" textlink="">
      <xdr:nvSpPr>
        <xdr:cNvPr id="27" name="MC_BR_C_build_T_build_success">
          <a:extLst>
            <a:ext uri="{FF2B5EF4-FFF2-40B4-BE49-F238E27FC236}">
              <a16:creationId xmlns:a16="http://schemas.microsoft.com/office/drawing/2014/main" id="{276A14E8-C5B4-F0DE-D57C-95F2D7E374D8}"/>
            </a:ext>
          </a:extLst>
        </xdr:cNvPr>
        <xdr:cNvSpPr/>
      </xdr:nvSpPr>
      <xdr:spPr>
        <a:xfrm>
          <a:off x="5413971" y="3746500"/>
          <a:ext cx="2520355" cy="389895"/>
        </a:xfrm>
        <a:custGeom>
          <a:avLst/>
          <a:gdLst/>
          <a:ahLst/>
          <a:cxnLst/>
          <a:rect l="0" t="0" r="0" b="0"/>
          <a:pathLst>
            <a:path w="2520355" h="389895">
              <a:moveTo>
                <a:pt x="0" y="384806"/>
              </a:moveTo>
              <a:lnTo>
                <a:pt x="166624" y="3806"/>
              </a:lnTo>
              <a:lnTo>
                <a:pt x="172442" y="0"/>
              </a:lnTo>
              <a:lnTo>
                <a:pt x="2520354" y="0"/>
              </a:lnTo>
              <a:lnTo>
                <a:pt x="2520354" y="12700"/>
              </a:lnTo>
              <a:lnTo>
                <a:pt x="172442" y="12700"/>
              </a:lnTo>
              <a:lnTo>
                <a:pt x="178259" y="8894"/>
              </a:lnTo>
              <a:lnTo>
                <a:pt x="11635" y="389894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3</xdr:col>
      <xdr:colOff>286384</xdr:colOff>
      <xdr:row>19</xdr:row>
      <xdr:rowOff>99251</xdr:rowOff>
    </xdr:from>
    <xdr:ext cx="1150380" cy="182550"/>
    <xdr:sp macro="_xll.MC_OnBranchLabelClick" textlink="">
      <xdr:nvSpPr>
        <xdr:cNvPr id="28" name="MC_BN_C_build_T_build_success">
          <a:extLst>
            <a:ext uri="{FF2B5EF4-FFF2-40B4-BE49-F238E27FC236}">
              <a16:creationId xmlns:a16="http://schemas.microsoft.com/office/drawing/2014/main" id="{26604737-65BE-3938-D327-7E3761DF67CF}"/>
            </a:ext>
          </a:extLst>
        </xdr:cNvPr>
        <xdr:cNvSpPr txBox="1"/>
      </xdr:nvSpPr>
      <xdr:spPr>
        <a:xfrm>
          <a:off x="5615622" y="3661601"/>
          <a:ext cx="1150380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On Time, High Adoption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3</xdr:col>
      <xdr:colOff>84733</xdr:colOff>
      <xdr:row>21</xdr:row>
      <xdr:rowOff>187956</xdr:rowOff>
    </xdr:from>
    <xdr:to>
      <xdr:col>4</xdr:col>
      <xdr:colOff>47626</xdr:colOff>
      <xdr:row>24</xdr:row>
      <xdr:rowOff>6351</xdr:rowOff>
    </xdr:to>
    <xdr:sp macro="" textlink="">
      <xdr:nvSpPr>
        <xdr:cNvPr id="29" name="MC_BR_C_build_T_build_delayed">
          <a:extLst>
            <a:ext uri="{FF2B5EF4-FFF2-40B4-BE49-F238E27FC236}">
              <a16:creationId xmlns:a16="http://schemas.microsoft.com/office/drawing/2014/main" id="{FA00833B-7A8A-459F-A97B-CD2E6AC16FA0}"/>
            </a:ext>
          </a:extLst>
        </xdr:cNvPr>
        <xdr:cNvSpPr/>
      </xdr:nvSpPr>
      <xdr:spPr>
        <a:xfrm>
          <a:off x="5413971" y="4131306"/>
          <a:ext cx="2520355" cy="389895"/>
        </a:xfrm>
        <a:custGeom>
          <a:avLst/>
          <a:gdLst/>
          <a:ahLst/>
          <a:cxnLst/>
          <a:rect l="0" t="0" r="0" b="0"/>
          <a:pathLst>
            <a:path w="2520355" h="389895">
              <a:moveTo>
                <a:pt x="11635" y="0"/>
              </a:moveTo>
              <a:lnTo>
                <a:pt x="178259" y="381000"/>
              </a:lnTo>
              <a:lnTo>
                <a:pt x="172442" y="377194"/>
              </a:lnTo>
              <a:lnTo>
                <a:pt x="2520354" y="377194"/>
              </a:lnTo>
              <a:lnTo>
                <a:pt x="2520354" y="389894"/>
              </a:lnTo>
              <a:lnTo>
                <a:pt x="172442" y="389894"/>
              </a:lnTo>
              <a:lnTo>
                <a:pt x="166624" y="386088"/>
              </a:lnTo>
              <a:lnTo>
                <a:pt x="0" y="5088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3</xdr:col>
      <xdr:colOff>286384</xdr:colOff>
      <xdr:row>23</xdr:row>
      <xdr:rowOff>99251</xdr:rowOff>
    </xdr:from>
    <xdr:ext cx="1355949" cy="182550"/>
    <xdr:sp macro="_xll.MC_OnBranchLabelClick" textlink="">
      <xdr:nvSpPr>
        <xdr:cNvPr id="30" name="MC_BN_C_build_T_build_delayed">
          <a:extLst>
            <a:ext uri="{FF2B5EF4-FFF2-40B4-BE49-F238E27FC236}">
              <a16:creationId xmlns:a16="http://schemas.microsoft.com/office/drawing/2014/main" id="{0FEF21F1-7DC3-C190-7DF5-4450C4D3653E}"/>
            </a:ext>
          </a:extLst>
        </xdr:cNvPr>
        <xdr:cNvSpPr txBox="1"/>
      </xdr:nvSpPr>
      <xdr:spPr>
        <a:xfrm>
          <a:off x="5615622" y="4423601"/>
          <a:ext cx="1355949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Delayed, Moderate Adoption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3</xdr:col>
      <xdr:colOff>84347</xdr:colOff>
      <xdr:row>21</xdr:row>
      <xdr:rowOff>189143</xdr:rowOff>
    </xdr:from>
    <xdr:to>
      <xdr:col>4</xdr:col>
      <xdr:colOff>47626</xdr:colOff>
      <xdr:row>26</xdr:row>
      <xdr:rowOff>6351</xdr:rowOff>
    </xdr:to>
    <xdr:sp macro="" textlink="">
      <xdr:nvSpPr>
        <xdr:cNvPr id="31" name="MC_BR_C_build_T_build_fail">
          <a:extLst>
            <a:ext uri="{FF2B5EF4-FFF2-40B4-BE49-F238E27FC236}">
              <a16:creationId xmlns:a16="http://schemas.microsoft.com/office/drawing/2014/main" id="{2470F711-0C7C-CD7E-3FED-B4C7F009F364}"/>
            </a:ext>
          </a:extLst>
        </xdr:cNvPr>
        <xdr:cNvSpPr/>
      </xdr:nvSpPr>
      <xdr:spPr>
        <a:xfrm>
          <a:off x="5413585" y="4132493"/>
          <a:ext cx="2520741" cy="769708"/>
        </a:xfrm>
        <a:custGeom>
          <a:avLst/>
          <a:gdLst/>
          <a:ahLst/>
          <a:cxnLst/>
          <a:rect l="0" t="0" r="0" b="0"/>
          <a:pathLst>
            <a:path w="2520741" h="769708">
              <a:moveTo>
                <a:pt x="12407" y="0"/>
              </a:moveTo>
              <a:lnTo>
                <a:pt x="179031" y="762000"/>
              </a:lnTo>
              <a:lnTo>
                <a:pt x="172828" y="757007"/>
              </a:lnTo>
              <a:lnTo>
                <a:pt x="2520740" y="757007"/>
              </a:lnTo>
              <a:lnTo>
                <a:pt x="2520740" y="769707"/>
              </a:lnTo>
              <a:lnTo>
                <a:pt x="172828" y="769707"/>
              </a:lnTo>
              <a:lnTo>
                <a:pt x="166624" y="764714"/>
              </a:lnTo>
              <a:lnTo>
                <a:pt x="0" y="2714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3</xdr:col>
      <xdr:colOff>286384</xdr:colOff>
      <xdr:row>25</xdr:row>
      <xdr:rowOff>99251</xdr:rowOff>
    </xdr:from>
    <xdr:ext cx="905120" cy="182550"/>
    <xdr:sp macro="_xll.MC_OnBranchLabelClick" textlink="">
      <xdr:nvSpPr>
        <xdr:cNvPr id="32" name="MC_BN_C_build_T_build_fail">
          <a:extLst>
            <a:ext uri="{FF2B5EF4-FFF2-40B4-BE49-F238E27FC236}">
              <a16:creationId xmlns:a16="http://schemas.microsoft.com/office/drawing/2014/main" id="{2E949802-7BF4-1D71-DD98-D7FE37436CCA}"/>
            </a:ext>
          </a:extLst>
        </xdr:cNvPr>
        <xdr:cNvSpPr txBox="1"/>
      </xdr:nvSpPr>
      <xdr:spPr>
        <a:xfrm>
          <a:off x="5615622" y="4804601"/>
          <a:ext cx="905120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Over Budget, Fails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3</xdr:col>
      <xdr:colOff>76006</xdr:colOff>
      <xdr:row>29</xdr:row>
      <xdr:rowOff>174625</xdr:rowOff>
    </xdr:from>
    <xdr:to>
      <xdr:col>4</xdr:col>
      <xdr:colOff>47626</xdr:colOff>
      <xdr:row>32</xdr:row>
      <xdr:rowOff>6362</xdr:rowOff>
    </xdr:to>
    <xdr:sp macro="" textlink="">
      <xdr:nvSpPr>
        <xdr:cNvPr id="33" name="MC_BR_C_buy_T_buy_good">
          <a:extLst>
            <a:ext uri="{FF2B5EF4-FFF2-40B4-BE49-F238E27FC236}">
              <a16:creationId xmlns:a16="http://schemas.microsoft.com/office/drawing/2014/main" id="{2EF01ABD-CE92-BFBC-4823-7D9160F45E35}"/>
            </a:ext>
          </a:extLst>
        </xdr:cNvPr>
        <xdr:cNvSpPr/>
      </xdr:nvSpPr>
      <xdr:spPr>
        <a:xfrm>
          <a:off x="5405244" y="5641975"/>
          <a:ext cx="2529082" cy="403237"/>
        </a:xfrm>
        <a:custGeom>
          <a:avLst/>
          <a:gdLst/>
          <a:ahLst/>
          <a:cxnLst/>
          <a:rect l="0" t="0" r="0" b="0"/>
          <a:pathLst>
            <a:path w="2529082" h="403237">
              <a:moveTo>
                <a:pt x="0" y="390514"/>
              </a:moveTo>
              <a:lnTo>
                <a:pt x="166624" y="9514"/>
              </a:lnTo>
              <a:lnTo>
                <a:pt x="181169" y="0"/>
              </a:lnTo>
              <a:lnTo>
                <a:pt x="2529081" y="0"/>
              </a:lnTo>
              <a:lnTo>
                <a:pt x="2529081" y="31750"/>
              </a:lnTo>
              <a:lnTo>
                <a:pt x="181169" y="31750"/>
              </a:lnTo>
              <a:lnTo>
                <a:pt x="195713" y="22236"/>
              </a:lnTo>
              <a:lnTo>
                <a:pt x="29089" y="403236"/>
              </a:lnTo>
            </a:path>
          </a:pathLst>
        </a:custGeom>
        <a:solidFill>
          <a:srgbClr val="0F6E56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3</xdr:col>
      <xdr:colOff>286384</xdr:colOff>
      <xdr:row>29</xdr:row>
      <xdr:rowOff>99251</xdr:rowOff>
    </xdr:from>
    <xdr:ext cx="448905" cy="182550"/>
    <xdr:sp macro="_xll.MC_OnBranchLabelClick" textlink="">
      <xdr:nvSpPr>
        <xdr:cNvPr id="34" name="MC_BN_C_buy_T_buy_good">
          <a:extLst>
            <a:ext uri="{FF2B5EF4-FFF2-40B4-BE49-F238E27FC236}">
              <a16:creationId xmlns:a16="http://schemas.microsoft.com/office/drawing/2014/main" id="{F7BCB3E4-11B1-55D4-950B-011198E73E52}"/>
            </a:ext>
          </a:extLst>
        </xdr:cNvPr>
        <xdr:cNvSpPr txBox="1"/>
      </xdr:nvSpPr>
      <xdr:spPr>
        <a:xfrm>
          <a:off x="5615622" y="5566601"/>
          <a:ext cx="448905" cy="182550"/>
        </a:xfrm>
        <a:prstGeom prst="rect">
          <a:avLst/>
        </a:prstGeom>
        <a:solidFill>
          <a:srgbClr val="FFFFFF"/>
        </a:solidFill>
        <a:ln w="9525" cmpd="sng">
          <a:solidFill>
            <a:srgbClr val="80808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000000"/>
              </a:solidFill>
              <a:latin typeface="Arial" panose="020B0604020202020204" pitchFamily="34" charset="0"/>
            </a:rPr>
            <a:t>Good Fit</a:t>
          </a:r>
          <a:endParaRPr lang="LID4096" sz="800">
            <a:solidFill>
              <a:srgbClr val="000000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3</xdr:col>
      <xdr:colOff>75042</xdr:colOff>
      <xdr:row>31</xdr:row>
      <xdr:rowOff>187109</xdr:rowOff>
    </xdr:from>
    <xdr:to>
      <xdr:col>4</xdr:col>
      <xdr:colOff>47626</xdr:colOff>
      <xdr:row>36</xdr:row>
      <xdr:rowOff>15876</xdr:rowOff>
    </xdr:to>
    <xdr:sp macro="" textlink="">
      <xdr:nvSpPr>
        <xdr:cNvPr id="35" name="MC_BR_C_buy_D_buy_customize">
          <a:extLst>
            <a:ext uri="{FF2B5EF4-FFF2-40B4-BE49-F238E27FC236}">
              <a16:creationId xmlns:a16="http://schemas.microsoft.com/office/drawing/2014/main" id="{1C1EC918-B55B-C7ED-EB52-E2A9D0E82CDB}"/>
            </a:ext>
          </a:extLst>
        </xdr:cNvPr>
        <xdr:cNvSpPr/>
      </xdr:nvSpPr>
      <xdr:spPr>
        <a:xfrm>
          <a:off x="5404280" y="6035459"/>
          <a:ext cx="2530046" cy="781267"/>
        </a:xfrm>
        <a:custGeom>
          <a:avLst/>
          <a:gdLst/>
          <a:ahLst/>
          <a:cxnLst/>
          <a:rect l="0" t="0" r="0" b="0"/>
          <a:pathLst>
            <a:path w="2530046" h="781267">
              <a:moveTo>
                <a:pt x="31017" y="0"/>
              </a:moveTo>
              <a:lnTo>
                <a:pt x="197641" y="762000"/>
              </a:lnTo>
              <a:lnTo>
                <a:pt x="182133" y="749516"/>
              </a:lnTo>
              <a:lnTo>
                <a:pt x="2530045" y="749516"/>
              </a:lnTo>
              <a:lnTo>
                <a:pt x="2530045" y="781266"/>
              </a:lnTo>
              <a:lnTo>
                <a:pt x="182133" y="781266"/>
              </a:lnTo>
              <a:lnTo>
                <a:pt x="166624" y="768782"/>
              </a:lnTo>
              <a:lnTo>
                <a:pt x="0" y="6782"/>
              </a:lnTo>
            </a:path>
          </a:pathLst>
        </a:custGeom>
        <a:solidFill>
          <a:srgbClr val="0F6E56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3</xdr:col>
      <xdr:colOff>286384</xdr:colOff>
      <xdr:row>35</xdr:row>
      <xdr:rowOff>99251</xdr:rowOff>
    </xdr:from>
    <xdr:ext cx="1030539" cy="182550"/>
    <xdr:sp macro="_xll.MC_OnBranchLabelClick" textlink="">
      <xdr:nvSpPr>
        <xdr:cNvPr id="36" name="MC_BN_C_buy_D_buy_customize">
          <a:extLst>
            <a:ext uri="{FF2B5EF4-FFF2-40B4-BE49-F238E27FC236}">
              <a16:creationId xmlns:a16="http://schemas.microsoft.com/office/drawing/2014/main" id="{DF7F9E42-6991-345F-267C-28610518742F}"/>
            </a:ext>
          </a:extLst>
        </xdr:cNvPr>
        <xdr:cNvSpPr txBox="1"/>
      </xdr:nvSpPr>
      <xdr:spPr>
        <a:xfrm>
          <a:off x="5615622" y="6709601"/>
          <a:ext cx="1030539" cy="182550"/>
        </a:xfrm>
        <a:prstGeom prst="rect">
          <a:avLst/>
        </a:prstGeom>
        <a:solidFill>
          <a:srgbClr val="FFFFFF"/>
        </a:solidFill>
        <a:ln w="9525" cmpd="sng">
          <a:solidFill>
            <a:srgbClr val="80808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000000"/>
              </a:solidFill>
              <a:latin typeface="Arial" panose="020B0604020202020204" pitchFamily="34" charset="0"/>
            </a:rPr>
            <a:t>Needs Customization</a:t>
          </a:r>
          <a:endParaRPr lang="LID4096" sz="800">
            <a:solidFill>
              <a:srgbClr val="000000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3</xdr:col>
      <xdr:colOff>74769</xdr:colOff>
      <xdr:row>31</xdr:row>
      <xdr:rowOff>188775</xdr:rowOff>
    </xdr:from>
    <xdr:to>
      <xdr:col>4</xdr:col>
      <xdr:colOff>47626</xdr:colOff>
      <xdr:row>40</xdr:row>
      <xdr:rowOff>15876</xdr:rowOff>
    </xdr:to>
    <xdr:sp macro="" textlink="">
      <xdr:nvSpPr>
        <xdr:cNvPr id="37" name="MC_BR_C_buy_T_buy_poor">
          <a:extLst>
            <a:ext uri="{FF2B5EF4-FFF2-40B4-BE49-F238E27FC236}">
              <a16:creationId xmlns:a16="http://schemas.microsoft.com/office/drawing/2014/main" id="{C325F6F0-D0E5-DA18-5434-94F647E36757}"/>
            </a:ext>
          </a:extLst>
        </xdr:cNvPr>
        <xdr:cNvSpPr/>
      </xdr:nvSpPr>
      <xdr:spPr>
        <a:xfrm>
          <a:off x="5404007" y="6037125"/>
          <a:ext cx="2530319" cy="1541601"/>
        </a:xfrm>
        <a:custGeom>
          <a:avLst/>
          <a:gdLst/>
          <a:ahLst/>
          <a:cxnLst/>
          <a:rect l="0" t="0" r="0" b="0"/>
          <a:pathLst>
            <a:path w="2530319" h="1541601">
              <a:moveTo>
                <a:pt x="31562" y="0"/>
              </a:moveTo>
              <a:lnTo>
                <a:pt x="198186" y="1524000"/>
              </a:lnTo>
              <a:lnTo>
                <a:pt x="182406" y="1509850"/>
              </a:lnTo>
              <a:lnTo>
                <a:pt x="2530318" y="1509850"/>
              </a:lnTo>
              <a:lnTo>
                <a:pt x="2530318" y="1541600"/>
              </a:lnTo>
              <a:lnTo>
                <a:pt x="182406" y="1541600"/>
              </a:lnTo>
              <a:lnTo>
                <a:pt x="166625" y="1527450"/>
              </a:lnTo>
              <a:lnTo>
                <a:pt x="0" y="3450"/>
              </a:lnTo>
            </a:path>
          </a:pathLst>
        </a:custGeom>
        <a:solidFill>
          <a:srgbClr val="0F6E56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3</xdr:col>
      <xdr:colOff>286384</xdr:colOff>
      <xdr:row>39</xdr:row>
      <xdr:rowOff>99251</xdr:rowOff>
    </xdr:from>
    <xdr:ext cx="414601" cy="182550"/>
    <xdr:sp macro="_xll.MC_OnBranchLabelClick" textlink="">
      <xdr:nvSpPr>
        <xdr:cNvPr id="38" name="MC_BN_C_buy_T_buy_poor">
          <a:extLst>
            <a:ext uri="{FF2B5EF4-FFF2-40B4-BE49-F238E27FC236}">
              <a16:creationId xmlns:a16="http://schemas.microsoft.com/office/drawing/2014/main" id="{8F4A79B9-D89B-AB6F-7973-263C93A81EDB}"/>
            </a:ext>
          </a:extLst>
        </xdr:cNvPr>
        <xdr:cNvSpPr txBox="1"/>
      </xdr:nvSpPr>
      <xdr:spPr>
        <a:xfrm>
          <a:off x="5615622" y="7471601"/>
          <a:ext cx="414601" cy="182550"/>
        </a:xfrm>
        <a:prstGeom prst="rect">
          <a:avLst/>
        </a:prstGeom>
        <a:solidFill>
          <a:srgbClr val="FFFFFF"/>
        </a:solidFill>
        <a:ln w="9525" cmpd="sng">
          <a:solidFill>
            <a:srgbClr val="80808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000000"/>
              </a:solidFill>
              <a:latin typeface="Arial" panose="020B0604020202020204" pitchFamily="34" charset="0"/>
            </a:rPr>
            <a:t>Poor Fit</a:t>
          </a:r>
          <a:endParaRPr lang="LID4096" sz="800">
            <a:solidFill>
              <a:srgbClr val="000000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4</xdr:col>
      <xdr:colOff>76006</xdr:colOff>
      <xdr:row>33</xdr:row>
      <xdr:rowOff>174625</xdr:rowOff>
    </xdr:from>
    <xdr:to>
      <xdr:col>5</xdr:col>
      <xdr:colOff>47626</xdr:colOff>
      <xdr:row>36</xdr:row>
      <xdr:rowOff>6362</xdr:rowOff>
    </xdr:to>
    <xdr:sp macro="" textlink="">
      <xdr:nvSpPr>
        <xdr:cNvPr id="39" name="MC_BR_D_buy_customize_T_buy_customized">
          <a:extLst>
            <a:ext uri="{FF2B5EF4-FFF2-40B4-BE49-F238E27FC236}">
              <a16:creationId xmlns:a16="http://schemas.microsoft.com/office/drawing/2014/main" id="{A890AA18-3B00-BDFC-DB11-AEFF386F4AFA}"/>
            </a:ext>
          </a:extLst>
        </xdr:cNvPr>
        <xdr:cNvSpPr/>
      </xdr:nvSpPr>
      <xdr:spPr>
        <a:xfrm>
          <a:off x="7962706" y="6403975"/>
          <a:ext cx="2357633" cy="403237"/>
        </a:xfrm>
        <a:custGeom>
          <a:avLst/>
          <a:gdLst/>
          <a:ahLst/>
          <a:cxnLst/>
          <a:rect l="0" t="0" r="0" b="0"/>
          <a:pathLst>
            <a:path w="2357633" h="403237">
              <a:moveTo>
                <a:pt x="0" y="390514"/>
              </a:moveTo>
              <a:lnTo>
                <a:pt x="166624" y="9514"/>
              </a:lnTo>
              <a:lnTo>
                <a:pt x="181169" y="0"/>
              </a:lnTo>
              <a:lnTo>
                <a:pt x="2357632" y="0"/>
              </a:lnTo>
              <a:lnTo>
                <a:pt x="2357632" y="31750"/>
              </a:lnTo>
              <a:lnTo>
                <a:pt x="181169" y="31750"/>
              </a:lnTo>
              <a:lnTo>
                <a:pt x="195714" y="22236"/>
              </a:lnTo>
              <a:lnTo>
                <a:pt x="29090" y="403236"/>
              </a:lnTo>
            </a:path>
          </a:pathLst>
        </a:custGeom>
        <a:solidFill>
          <a:srgbClr val="0F6E56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4</xdr:col>
      <xdr:colOff>286385</xdr:colOff>
      <xdr:row>33</xdr:row>
      <xdr:rowOff>99251</xdr:rowOff>
    </xdr:from>
    <xdr:ext cx="1116139" cy="182550"/>
    <xdr:sp macro="_xll.MC_OnBranchLabelClick" textlink="">
      <xdr:nvSpPr>
        <xdr:cNvPr id="40" name="MC_BN_D_buy_customize_T_buy_customized">
          <a:extLst>
            <a:ext uri="{FF2B5EF4-FFF2-40B4-BE49-F238E27FC236}">
              <a16:creationId xmlns:a16="http://schemas.microsoft.com/office/drawing/2014/main" id="{9C654773-C934-F8EA-ABA4-FE0EBDD5615A}"/>
            </a:ext>
          </a:extLst>
        </xdr:cNvPr>
        <xdr:cNvSpPr txBox="1"/>
      </xdr:nvSpPr>
      <xdr:spPr>
        <a:xfrm>
          <a:off x="8173085" y="6328601"/>
          <a:ext cx="1116139" cy="182550"/>
        </a:xfrm>
        <a:prstGeom prst="rect">
          <a:avLst/>
        </a:prstGeom>
        <a:solidFill>
          <a:srgbClr val="FFFFFF"/>
        </a:solidFill>
        <a:ln w="9525" cmpd="sng">
          <a:solidFill>
            <a:srgbClr val="80808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000000"/>
              </a:solidFill>
              <a:latin typeface="Arial" panose="020B0604020202020204" pitchFamily="34" charset="0"/>
            </a:rPr>
            <a:t>Invest in Customization</a:t>
          </a:r>
          <a:endParaRPr lang="LID4096" sz="800">
            <a:solidFill>
              <a:srgbClr val="000000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4</xdr:col>
      <xdr:colOff>84733</xdr:colOff>
      <xdr:row>35</xdr:row>
      <xdr:rowOff>187956</xdr:rowOff>
    </xdr:from>
    <xdr:to>
      <xdr:col>5</xdr:col>
      <xdr:colOff>47626</xdr:colOff>
      <xdr:row>38</xdr:row>
      <xdr:rowOff>6351</xdr:rowOff>
    </xdr:to>
    <xdr:sp macro="" textlink="">
      <xdr:nvSpPr>
        <xdr:cNvPr id="41" name="MC_BR_D_buy_customize_T_buy_limited">
          <a:extLst>
            <a:ext uri="{FF2B5EF4-FFF2-40B4-BE49-F238E27FC236}">
              <a16:creationId xmlns:a16="http://schemas.microsoft.com/office/drawing/2014/main" id="{830A15B6-04C0-DDF7-31B5-6A11B073BE3B}"/>
            </a:ext>
          </a:extLst>
        </xdr:cNvPr>
        <xdr:cNvSpPr/>
      </xdr:nvSpPr>
      <xdr:spPr>
        <a:xfrm>
          <a:off x="7971433" y="6798306"/>
          <a:ext cx="2348906" cy="389895"/>
        </a:xfrm>
        <a:custGeom>
          <a:avLst/>
          <a:gdLst/>
          <a:ahLst/>
          <a:cxnLst/>
          <a:rect l="0" t="0" r="0" b="0"/>
          <a:pathLst>
            <a:path w="2348906" h="389895">
              <a:moveTo>
                <a:pt x="11636" y="0"/>
              </a:moveTo>
              <a:lnTo>
                <a:pt x="178260" y="381000"/>
              </a:lnTo>
              <a:lnTo>
                <a:pt x="172442" y="377194"/>
              </a:lnTo>
              <a:lnTo>
                <a:pt x="2348905" y="377194"/>
              </a:lnTo>
              <a:lnTo>
                <a:pt x="2348905" y="389894"/>
              </a:lnTo>
              <a:lnTo>
                <a:pt x="172442" y="389894"/>
              </a:lnTo>
              <a:lnTo>
                <a:pt x="166624" y="386088"/>
              </a:lnTo>
              <a:lnTo>
                <a:pt x="0" y="5088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4</xdr:col>
      <xdr:colOff>286385</xdr:colOff>
      <xdr:row>37</xdr:row>
      <xdr:rowOff>99251</xdr:rowOff>
    </xdr:from>
    <xdr:ext cx="996235" cy="182550"/>
    <xdr:sp macro="_xll.MC_OnBranchLabelClick" textlink="">
      <xdr:nvSpPr>
        <xdr:cNvPr id="42" name="MC_BN_D_buy_customize_T_buy_limited">
          <a:extLst>
            <a:ext uri="{FF2B5EF4-FFF2-40B4-BE49-F238E27FC236}">
              <a16:creationId xmlns:a16="http://schemas.microsoft.com/office/drawing/2014/main" id="{8FFD99E5-D32A-060F-2758-7868DA4583D4}"/>
            </a:ext>
          </a:extLst>
        </xdr:cNvPr>
        <xdr:cNvSpPr txBox="1"/>
      </xdr:nvSpPr>
      <xdr:spPr>
        <a:xfrm>
          <a:off x="8173085" y="7090601"/>
          <a:ext cx="996235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Live With Limitations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3</xdr:col>
      <xdr:colOff>84733</xdr:colOff>
      <xdr:row>41</xdr:row>
      <xdr:rowOff>184150</xdr:rowOff>
    </xdr:from>
    <xdr:to>
      <xdr:col>4</xdr:col>
      <xdr:colOff>47626</xdr:colOff>
      <xdr:row>44</xdr:row>
      <xdr:rowOff>2545</xdr:rowOff>
    </xdr:to>
    <xdr:sp macro="" textlink="">
      <xdr:nvSpPr>
        <xdr:cNvPr id="43" name="MC_BR_C_hybrid_T_hyb_seamless">
          <a:extLst>
            <a:ext uri="{FF2B5EF4-FFF2-40B4-BE49-F238E27FC236}">
              <a16:creationId xmlns:a16="http://schemas.microsoft.com/office/drawing/2014/main" id="{2EF08E99-5C62-96FA-76C3-177B6F6BB4C1}"/>
            </a:ext>
          </a:extLst>
        </xdr:cNvPr>
        <xdr:cNvSpPr/>
      </xdr:nvSpPr>
      <xdr:spPr>
        <a:xfrm>
          <a:off x="5413971" y="7937500"/>
          <a:ext cx="2520355" cy="389895"/>
        </a:xfrm>
        <a:custGeom>
          <a:avLst/>
          <a:gdLst/>
          <a:ahLst/>
          <a:cxnLst/>
          <a:rect l="0" t="0" r="0" b="0"/>
          <a:pathLst>
            <a:path w="2520355" h="389895">
              <a:moveTo>
                <a:pt x="0" y="384806"/>
              </a:moveTo>
              <a:lnTo>
                <a:pt x="166624" y="3806"/>
              </a:lnTo>
              <a:lnTo>
                <a:pt x="172442" y="0"/>
              </a:lnTo>
              <a:lnTo>
                <a:pt x="2520354" y="0"/>
              </a:lnTo>
              <a:lnTo>
                <a:pt x="2520354" y="12700"/>
              </a:lnTo>
              <a:lnTo>
                <a:pt x="172442" y="12700"/>
              </a:lnTo>
              <a:lnTo>
                <a:pt x="178259" y="8894"/>
              </a:lnTo>
              <a:lnTo>
                <a:pt x="11635" y="389894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3</xdr:col>
      <xdr:colOff>286384</xdr:colOff>
      <xdr:row>41</xdr:row>
      <xdr:rowOff>99251</xdr:rowOff>
    </xdr:from>
    <xdr:ext cx="1019318" cy="182550"/>
    <xdr:sp macro="_xll.MC_OnBranchLabelClick" textlink="">
      <xdr:nvSpPr>
        <xdr:cNvPr id="44" name="MC_BN_C_hybrid_T_hyb_seamless">
          <a:extLst>
            <a:ext uri="{FF2B5EF4-FFF2-40B4-BE49-F238E27FC236}">
              <a16:creationId xmlns:a16="http://schemas.microsoft.com/office/drawing/2014/main" id="{63FB3687-8437-1E58-9592-8C18E19F7B80}"/>
            </a:ext>
          </a:extLst>
        </xdr:cNvPr>
        <xdr:cNvSpPr txBox="1"/>
      </xdr:nvSpPr>
      <xdr:spPr>
        <a:xfrm>
          <a:off x="5615622" y="7852601"/>
          <a:ext cx="1019318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Seamless Integration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3</xdr:col>
      <xdr:colOff>84733</xdr:colOff>
      <xdr:row>43</xdr:row>
      <xdr:rowOff>187956</xdr:rowOff>
    </xdr:from>
    <xdr:to>
      <xdr:col>4</xdr:col>
      <xdr:colOff>47626</xdr:colOff>
      <xdr:row>46</xdr:row>
      <xdr:rowOff>6351</xdr:rowOff>
    </xdr:to>
    <xdr:sp macro="" textlink="">
      <xdr:nvSpPr>
        <xdr:cNvPr id="45" name="MC_BR_C_hybrid_T_hyb_moderate">
          <a:extLst>
            <a:ext uri="{FF2B5EF4-FFF2-40B4-BE49-F238E27FC236}">
              <a16:creationId xmlns:a16="http://schemas.microsoft.com/office/drawing/2014/main" id="{109456B8-AFF4-DBB3-E36C-49E592FD8D72}"/>
            </a:ext>
          </a:extLst>
        </xdr:cNvPr>
        <xdr:cNvSpPr/>
      </xdr:nvSpPr>
      <xdr:spPr>
        <a:xfrm>
          <a:off x="5413971" y="8322306"/>
          <a:ext cx="2520355" cy="389895"/>
        </a:xfrm>
        <a:custGeom>
          <a:avLst/>
          <a:gdLst/>
          <a:ahLst/>
          <a:cxnLst/>
          <a:rect l="0" t="0" r="0" b="0"/>
          <a:pathLst>
            <a:path w="2520355" h="389895">
              <a:moveTo>
                <a:pt x="11635" y="0"/>
              </a:moveTo>
              <a:lnTo>
                <a:pt x="178259" y="381000"/>
              </a:lnTo>
              <a:lnTo>
                <a:pt x="172442" y="377194"/>
              </a:lnTo>
              <a:lnTo>
                <a:pt x="2520354" y="377194"/>
              </a:lnTo>
              <a:lnTo>
                <a:pt x="2520354" y="389894"/>
              </a:lnTo>
              <a:lnTo>
                <a:pt x="172442" y="389894"/>
              </a:lnTo>
              <a:lnTo>
                <a:pt x="166624" y="386088"/>
              </a:lnTo>
              <a:lnTo>
                <a:pt x="0" y="5088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3</xdr:col>
      <xdr:colOff>286384</xdr:colOff>
      <xdr:row>45</xdr:row>
      <xdr:rowOff>99251</xdr:rowOff>
    </xdr:from>
    <xdr:ext cx="814005" cy="182550"/>
    <xdr:sp macro="_xll.MC_OnBranchLabelClick" textlink="">
      <xdr:nvSpPr>
        <xdr:cNvPr id="46" name="MC_BN_C_hybrid_T_hyb_moderate">
          <a:extLst>
            <a:ext uri="{FF2B5EF4-FFF2-40B4-BE49-F238E27FC236}">
              <a16:creationId xmlns:a16="http://schemas.microsoft.com/office/drawing/2014/main" id="{7EE0D634-4656-5740-3B58-AC1142AD17F1}"/>
            </a:ext>
          </a:extLst>
        </xdr:cNvPr>
        <xdr:cNvSpPr txBox="1"/>
      </xdr:nvSpPr>
      <xdr:spPr>
        <a:xfrm>
          <a:off x="5615622" y="8614601"/>
          <a:ext cx="814005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Moderate Issues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3</xdr:col>
      <xdr:colOff>84347</xdr:colOff>
      <xdr:row>43</xdr:row>
      <xdr:rowOff>189143</xdr:rowOff>
    </xdr:from>
    <xdr:to>
      <xdr:col>4</xdr:col>
      <xdr:colOff>47626</xdr:colOff>
      <xdr:row>48</xdr:row>
      <xdr:rowOff>6351</xdr:rowOff>
    </xdr:to>
    <xdr:sp macro="" textlink="">
      <xdr:nvSpPr>
        <xdr:cNvPr id="47" name="MC_BR_C_hybrid_T_hyb_fail">
          <a:extLst>
            <a:ext uri="{FF2B5EF4-FFF2-40B4-BE49-F238E27FC236}">
              <a16:creationId xmlns:a16="http://schemas.microsoft.com/office/drawing/2014/main" id="{4FA43C65-4193-3419-3185-839B27E5CDC7}"/>
            </a:ext>
          </a:extLst>
        </xdr:cNvPr>
        <xdr:cNvSpPr/>
      </xdr:nvSpPr>
      <xdr:spPr>
        <a:xfrm>
          <a:off x="5413585" y="8323493"/>
          <a:ext cx="2520741" cy="769708"/>
        </a:xfrm>
        <a:custGeom>
          <a:avLst/>
          <a:gdLst/>
          <a:ahLst/>
          <a:cxnLst/>
          <a:rect l="0" t="0" r="0" b="0"/>
          <a:pathLst>
            <a:path w="2520741" h="769708">
              <a:moveTo>
                <a:pt x="12407" y="0"/>
              </a:moveTo>
              <a:lnTo>
                <a:pt x="179031" y="762000"/>
              </a:lnTo>
              <a:lnTo>
                <a:pt x="172828" y="757007"/>
              </a:lnTo>
              <a:lnTo>
                <a:pt x="2520740" y="757007"/>
              </a:lnTo>
              <a:lnTo>
                <a:pt x="2520740" y="769707"/>
              </a:lnTo>
              <a:lnTo>
                <a:pt x="172828" y="769707"/>
              </a:lnTo>
              <a:lnTo>
                <a:pt x="166624" y="764714"/>
              </a:lnTo>
              <a:lnTo>
                <a:pt x="0" y="2714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3</xdr:col>
      <xdr:colOff>286384</xdr:colOff>
      <xdr:row>47</xdr:row>
      <xdr:rowOff>99251</xdr:rowOff>
    </xdr:from>
    <xdr:ext cx="882421" cy="182550"/>
    <xdr:sp macro="_xll.MC_OnBranchLabelClick" textlink="">
      <xdr:nvSpPr>
        <xdr:cNvPr id="48" name="MC_BN_C_hybrid_T_hyb_fail">
          <a:extLst>
            <a:ext uri="{FF2B5EF4-FFF2-40B4-BE49-F238E27FC236}">
              <a16:creationId xmlns:a16="http://schemas.microsoft.com/office/drawing/2014/main" id="{41EAB473-3875-7304-EB1E-CED994A77AA8}"/>
            </a:ext>
          </a:extLst>
        </xdr:cNvPr>
        <xdr:cNvSpPr txBox="1"/>
      </xdr:nvSpPr>
      <xdr:spPr>
        <a:xfrm>
          <a:off x="5615622" y="8995601"/>
          <a:ext cx="882421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Integration Failure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3</xdr:col>
      <xdr:colOff>84733</xdr:colOff>
      <xdr:row>49</xdr:row>
      <xdr:rowOff>184150</xdr:rowOff>
    </xdr:from>
    <xdr:to>
      <xdr:col>4</xdr:col>
      <xdr:colOff>47626</xdr:colOff>
      <xdr:row>52</xdr:row>
      <xdr:rowOff>2545</xdr:rowOff>
    </xdr:to>
    <xdr:sp macro="" textlink="">
      <xdr:nvSpPr>
        <xdr:cNvPr id="49" name="MC_BR_C_oss_T_oss_strong">
          <a:extLst>
            <a:ext uri="{FF2B5EF4-FFF2-40B4-BE49-F238E27FC236}">
              <a16:creationId xmlns:a16="http://schemas.microsoft.com/office/drawing/2014/main" id="{99C38A5E-A0A8-A564-AB65-462AF7F2814F}"/>
            </a:ext>
          </a:extLst>
        </xdr:cNvPr>
        <xdr:cNvSpPr/>
      </xdr:nvSpPr>
      <xdr:spPr>
        <a:xfrm>
          <a:off x="5413971" y="9461500"/>
          <a:ext cx="2520355" cy="389895"/>
        </a:xfrm>
        <a:custGeom>
          <a:avLst/>
          <a:gdLst/>
          <a:ahLst/>
          <a:cxnLst/>
          <a:rect l="0" t="0" r="0" b="0"/>
          <a:pathLst>
            <a:path w="2520355" h="389895">
              <a:moveTo>
                <a:pt x="0" y="384806"/>
              </a:moveTo>
              <a:lnTo>
                <a:pt x="166624" y="3806"/>
              </a:lnTo>
              <a:lnTo>
                <a:pt x="172442" y="0"/>
              </a:lnTo>
              <a:lnTo>
                <a:pt x="2520354" y="0"/>
              </a:lnTo>
              <a:lnTo>
                <a:pt x="2520354" y="12700"/>
              </a:lnTo>
              <a:lnTo>
                <a:pt x="172442" y="12700"/>
              </a:lnTo>
              <a:lnTo>
                <a:pt x="178259" y="8894"/>
              </a:lnTo>
              <a:lnTo>
                <a:pt x="11635" y="389894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3</xdr:col>
      <xdr:colOff>286384</xdr:colOff>
      <xdr:row>49</xdr:row>
      <xdr:rowOff>99251</xdr:rowOff>
    </xdr:from>
    <xdr:ext cx="1292983" cy="182550"/>
    <xdr:sp macro="_xll.MC_OnBranchLabelClick" textlink="">
      <xdr:nvSpPr>
        <xdr:cNvPr id="50" name="MC_BN_C_oss_T_oss_strong">
          <a:extLst>
            <a:ext uri="{FF2B5EF4-FFF2-40B4-BE49-F238E27FC236}">
              <a16:creationId xmlns:a16="http://schemas.microsoft.com/office/drawing/2014/main" id="{BA10E72D-1A22-99DB-2C6F-C03E81F96FEE}"/>
            </a:ext>
          </a:extLst>
        </xdr:cNvPr>
        <xdr:cNvSpPr txBox="1"/>
      </xdr:nvSpPr>
      <xdr:spPr>
        <a:xfrm>
          <a:off x="5615622" y="9376601"/>
          <a:ext cx="1292983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Strong Community Support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3</xdr:col>
      <xdr:colOff>84733</xdr:colOff>
      <xdr:row>51</xdr:row>
      <xdr:rowOff>187956</xdr:rowOff>
    </xdr:from>
    <xdr:to>
      <xdr:col>4</xdr:col>
      <xdr:colOff>47626</xdr:colOff>
      <xdr:row>54</xdr:row>
      <xdr:rowOff>6351</xdr:rowOff>
    </xdr:to>
    <xdr:sp macro="" textlink="">
      <xdr:nvSpPr>
        <xdr:cNvPr id="51" name="MC_BR_C_oss_T_oss_adequate">
          <a:extLst>
            <a:ext uri="{FF2B5EF4-FFF2-40B4-BE49-F238E27FC236}">
              <a16:creationId xmlns:a16="http://schemas.microsoft.com/office/drawing/2014/main" id="{07D01A0E-61BE-6002-A5DA-5354B6D57BA6}"/>
            </a:ext>
          </a:extLst>
        </xdr:cNvPr>
        <xdr:cNvSpPr/>
      </xdr:nvSpPr>
      <xdr:spPr>
        <a:xfrm>
          <a:off x="5413971" y="9846306"/>
          <a:ext cx="2520355" cy="389895"/>
        </a:xfrm>
        <a:custGeom>
          <a:avLst/>
          <a:gdLst/>
          <a:ahLst/>
          <a:cxnLst/>
          <a:rect l="0" t="0" r="0" b="0"/>
          <a:pathLst>
            <a:path w="2520355" h="389895">
              <a:moveTo>
                <a:pt x="11635" y="0"/>
              </a:moveTo>
              <a:lnTo>
                <a:pt x="178259" y="381000"/>
              </a:lnTo>
              <a:lnTo>
                <a:pt x="172442" y="377194"/>
              </a:lnTo>
              <a:lnTo>
                <a:pt x="2520354" y="377194"/>
              </a:lnTo>
              <a:lnTo>
                <a:pt x="2520354" y="389894"/>
              </a:lnTo>
              <a:lnTo>
                <a:pt x="172442" y="389894"/>
              </a:lnTo>
              <a:lnTo>
                <a:pt x="166624" y="386088"/>
              </a:lnTo>
              <a:lnTo>
                <a:pt x="0" y="5088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3</xdr:col>
      <xdr:colOff>286384</xdr:colOff>
      <xdr:row>53</xdr:row>
      <xdr:rowOff>99251</xdr:rowOff>
    </xdr:from>
    <xdr:ext cx="882678" cy="182550"/>
    <xdr:sp macro="_xll.MC_OnBranchLabelClick" textlink="">
      <xdr:nvSpPr>
        <xdr:cNvPr id="52" name="MC_BN_C_oss_T_oss_adequate">
          <a:extLst>
            <a:ext uri="{FF2B5EF4-FFF2-40B4-BE49-F238E27FC236}">
              <a16:creationId xmlns:a16="http://schemas.microsoft.com/office/drawing/2014/main" id="{79C9EBB4-7D4E-BC78-0305-6142C3FFECAD}"/>
            </a:ext>
          </a:extLst>
        </xdr:cNvPr>
        <xdr:cNvSpPr txBox="1"/>
      </xdr:nvSpPr>
      <xdr:spPr>
        <a:xfrm>
          <a:off x="5615622" y="10138601"/>
          <a:ext cx="882678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Adequate Support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3</xdr:col>
      <xdr:colOff>84347</xdr:colOff>
      <xdr:row>51</xdr:row>
      <xdr:rowOff>189143</xdr:rowOff>
    </xdr:from>
    <xdr:to>
      <xdr:col>4</xdr:col>
      <xdr:colOff>47626</xdr:colOff>
      <xdr:row>56</xdr:row>
      <xdr:rowOff>6351</xdr:rowOff>
    </xdr:to>
    <xdr:sp macro="" textlink="">
      <xdr:nvSpPr>
        <xdr:cNvPr id="53" name="MC_BR_C_oss_T_oss_abandoned">
          <a:extLst>
            <a:ext uri="{FF2B5EF4-FFF2-40B4-BE49-F238E27FC236}">
              <a16:creationId xmlns:a16="http://schemas.microsoft.com/office/drawing/2014/main" id="{AA5F7EF5-7DF7-9CDB-416C-0163B2B86F2A}"/>
            </a:ext>
          </a:extLst>
        </xdr:cNvPr>
        <xdr:cNvSpPr/>
      </xdr:nvSpPr>
      <xdr:spPr>
        <a:xfrm>
          <a:off x="5413585" y="9847493"/>
          <a:ext cx="2520741" cy="769708"/>
        </a:xfrm>
        <a:custGeom>
          <a:avLst/>
          <a:gdLst/>
          <a:ahLst/>
          <a:cxnLst/>
          <a:rect l="0" t="0" r="0" b="0"/>
          <a:pathLst>
            <a:path w="2520741" h="769708">
              <a:moveTo>
                <a:pt x="12407" y="0"/>
              </a:moveTo>
              <a:lnTo>
                <a:pt x="179031" y="762000"/>
              </a:lnTo>
              <a:lnTo>
                <a:pt x="172828" y="757007"/>
              </a:lnTo>
              <a:lnTo>
                <a:pt x="2520740" y="757007"/>
              </a:lnTo>
              <a:lnTo>
                <a:pt x="2520740" y="769707"/>
              </a:lnTo>
              <a:lnTo>
                <a:pt x="172828" y="769707"/>
              </a:lnTo>
              <a:lnTo>
                <a:pt x="166624" y="764714"/>
              </a:lnTo>
              <a:lnTo>
                <a:pt x="0" y="2714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3</xdr:col>
      <xdr:colOff>286384</xdr:colOff>
      <xdr:row>55</xdr:row>
      <xdr:rowOff>99251</xdr:rowOff>
    </xdr:from>
    <xdr:ext cx="928203" cy="182550"/>
    <xdr:sp macro="_xll.MC_OnBranchLabelClick" textlink="">
      <xdr:nvSpPr>
        <xdr:cNvPr id="54" name="MC_BN_C_oss_T_oss_abandoned">
          <a:extLst>
            <a:ext uri="{FF2B5EF4-FFF2-40B4-BE49-F238E27FC236}">
              <a16:creationId xmlns:a16="http://schemas.microsoft.com/office/drawing/2014/main" id="{079C6717-42BC-5AD2-5133-EFB10D712E49}"/>
            </a:ext>
          </a:extLst>
        </xdr:cNvPr>
        <xdr:cNvSpPr txBox="1"/>
      </xdr:nvSpPr>
      <xdr:spPr>
        <a:xfrm>
          <a:off x="5615622" y="10519601"/>
          <a:ext cx="928203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Project Abandoned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 editAs="oneCell">
    <xdr:from>
      <xdr:col>4</xdr:col>
      <xdr:colOff>4763</xdr:colOff>
      <xdr:row>19</xdr:row>
      <xdr:rowOff>109537</xdr:rowOff>
    </xdr:from>
    <xdr:to>
      <xdr:col>4</xdr:col>
      <xdr:colOff>176213</xdr:colOff>
      <xdr:row>20</xdr:row>
      <xdr:rowOff>80962</xdr:rowOff>
    </xdr:to>
    <xdr:sp macro="_xll.MC_OnNodeClick" textlink="">
      <xdr:nvSpPr>
        <xdr:cNvPr id="55" name="MC_T_build_success">
          <a:extLst>
            <a:ext uri="{FF2B5EF4-FFF2-40B4-BE49-F238E27FC236}">
              <a16:creationId xmlns:a16="http://schemas.microsoft.com/office/drawing/2014/main" id="{B7F296D0-B7AD-F0BD-B7C1-624F177BAF03}"/>
            </a:ext>
          </a:extLst>
        </xdr:cNvPr>
        <xdr:cNvSpPr/>
      </xdr:nvSpPr>
      <xdr:spPr>
        <a:xfrm rot="16200000">
          <a:off x="7896225" y="3667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3</xdr:col>
      <xdr:colOff>9525</xdr:colOff>
      <xdr:row>21</xdr:row>
      <xdr:rowOff>109538</xdr:rowOff>
    </xdr:from>
    <xdr:to>
      <xdr:col>3</xdr:col>
      <xdr:colOff>180975</xdr:colOff>
      <xdr:row>22</xdr:row>
      <xdr:rowOff>80963</xdr:rowOff>
    </xdr:to>
    <xdr:sp macro="_xll.MC_OnNodeClick" textlink="">
      <xdr:nvSpPr>
        <xdr:cNvPr id="56" name="MC_C_build">
          <a:extLst>
            <a:ext uri="{FF2B5EF4-FFF2-40B4-BE49-F238E27FC236}">
              <a16:creationId xmlns:a16="http://schemas.microsoft.com/office/drawing/2014/main" id="{120E2E0E-91E5-2E35-21D4-EB36167FB3F2}"/>
            </a:ext>
          </a:extLst>
        </xdr:cNvPr>
        <xdr:cNvSpPr/>
      </xdr:nvSpPr>
      <xdr:spPr>
        <a:xfrm>
          <a:off x="5338763" y="4052888"/>
          <a:ext cx="171450" cy="161925"/>
        </a:xfrm>
        <a:prstGeom prst="ellipse">
          <a:avLst/>
        </a:prstGeom>
        <a:solidFill>
          <a:srgbClr val="E79C82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4</xdr:col>
      <xdr:colOff>4763</xdr:colOff>
      <xdr:row>23</xdr:row>
      <xdr:rowOff>109537</xdr:rowOff>
    </xdr:from>
    <xdr:to>
      <xdr:col>4</xdr:col>
      <xdr:colOff>176213</xdr:colOff>
      <xdr:row>24</xdr:row>
      <xdr:rowOff>80962</xdr:rowOff>
    </xdr:to>
    <xdr:sp macro="_xll.MC_OnNodeClick" textlink="">
      <xdr:nvSpPr>
        <xdr:cNvPr id="57" name="MC_T_build_delayed">
          <a:extLst>
            <a:ext uri="{FF2B5EF4-FFF2-40B4-BE49-F238E27FC236}">
              <a16:creationId xmlns:a16="http://schemas.microsoft.com/office/drawing/2014/main" id="{C1ABA314-24D2-243A-7889-829BE6B491D2}"/>
            </a:ext>
          </a:extLst>
        </xdr:cNvPr>
        <xdr:cNvSpPr/>
      </xdr:nvSpPr>
      <xdr:spPr>
        <a:xfrm rot="16200000">
          <a:off x="7896225" y="4429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4</xdr:col>
      <xdr:colOff>4763</xdr:colOff>
      <xdr:row>25</xdr:row>
      <xdr:rowOff>109537</xdr:rowOff>
    </xdr:from>
    <xdr:to>
      <xdr:col>4</xdr:col>
      <xdr:colOff>176213</xdr:colOff>
      <xdr:row>26</xdr:row>
      <xdr:rowOff>80962</xdr:rowOff>
    </xdr:to>
    <xdr:sp macro="_xll.MC_OnNodeClick" textlink="">
      <xdr:nvSpPr>
        <xdr:cNvPr id="58" name="MC_T_build_fail">
          <a:extLst>
            <a:ext uri="{FF2B5EF4-FFF2-40B4-BE49-F238E27FC236}">
              <a16:creationId xmlns:a16="http://schemas.microsoft.com/office/drawing/2014/main" id="{113450D8-FCFF-5971-1CB2-8DA0C7ECBD25}"/>
            </a:ext>
          </a:extLst>
        </xdr:cNvPr>
        <xdr:cNvSpPr/>
      </xdr:nvSpPr>
      <xdr:spPr>
        <a:xfrm rot="16200000">
          <a:off x="7896225" y="4810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2</xdr:col>
      <xdr:colOff>9525</xdr:colOff>
      <xdr:row>27</xdr:row>
      <xdr:rowOff>109538</xdr:rowOff>
    </xdr:from>
    <xdr:to>
      <xdr:col>2</xdr:col>
      <xdr:colOff>180975</xdr:colOff>
      <xdr:row>28</xdr:row>
      <xdr:rowOff>80963</xdr:rowOff>
    </xdr:to>
    <xdr:sp macro="_xll.MC_OnNodeClick" textlink="">
      <xdr:nvSpPr>
        <xdr:cNvPr id="59" name="MC_D_root">
          <a:extLst>
            <a:ext uri="{FF2B5EF4-FFF2-40B4-BE49-F238E27FC236}">
              <a16:creationId xmlns:a16="http://schemas.microsoft.com/office/drawing/2014/main" id="{DA89E457-A105-5145-2D39-7DCF447D6B2B}"/>
            </a:ext>
          </a:extLst>
        </xdr:cNvPr>
        <xdr:cNvSpPr/>
      </xdr:nvSpPr>
      <xdr:spPr>
        <a:xfrm>
          <a:off x="2938463" y="5195888"/>
          <a:ext cx="171450" cy="161925"/>
        </a:xfrm>
        <a:prstGeom prst="can">
          <a:avLst/>
        </a:prstGeom>
        <a:solidFill>
          <a:srgbClr val="0F6E56"/>
        </a:solidFill>
        <a:ln w="12700">
          <a:solidFill>
            <a:srgbClr val="08504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4</xdr:col>
      <xdr:colOff>4763</xdr:colOff>
      <xdr:row>29</xdr:row>
      <xdr:rowOff>109537</xdr:rowOff>
    </xdr:from>
    <xdr:to>
      <xdr:col>4</xdr:col>
      <xdr:colOff>176213</xdr:colOff>
      <xdr:row>30</xdr:row>
      <xdr:rowOff>80962</xdr:rowOff>
    </xdr:to>
    <xdr:sp macro="_xll.MC_OnNodeClick" textlink="">
      <xdr:nvSpPr>
        <xdr:cNvPr id="60" name="MC_T_buy_good">
          <a:extLst>
            <a:ext uri="{FF2B5EF4-FFF2-40B4-BE49-F238E27FC236}">
              <a16:creationId xmlns:a16="http://schemas.microsoft.com/office/drawing/2014/main" id="{D6B1E559-9DFB-79C4-A7F8-232A799A1976}"/>
            </a:ext>
          </a:extLst>
        </xdr:cNvPr>
        <xdr:cNvSpPr/>
      </xdr:nvSpPr>
      <xdr:spPr>
        <a:xfrm rot="16200000">
          <a:off x="7896225" y="5572125"/>
          <a:ext cx="161925" cy="171450"/>
        </a:xfrm>
        <a:prstGeom prst="triangle">
          <a:avLst/>
        </a:prstGeom>
        <a:solidFill>
          <a:srgbClr val="378ADD"/>
        </a:solidFill>
        <a:ln w="12700">
          <a:solidFill>
            <a:srgbClr val="0F6E56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3</xdr:col>
      <xdr:colOff>9525</xdr:colOff>
      <xdr:row>31</xdr:row>
      <xdr:rowOff>109538</xdr:rowOff>
    </xdr:from>
    <xdr:to>
      <xdr:col>3</xdr:col>
      <xdr:colOff>180975</xdr:colOff>
      <xdr:row>32</xdr:row>
      <xdr:rowOff>80963</xdr:rowOff>
    </xdr:to>
    <xdr:sp macro="_xll.MC_OnNodeClick" textlink="">
      <xdr:nvSpPr>
        <xdr:cNvPr id="61" name="MC_C_buy">
          <a:extLst>
            <a:ext uri="{FF2B5EF4-FFF2-40B4-BE49-F238E27FC236}">
              <a16:creationId xmlns:a16="http://schemas.microsoft.com/office/drawing/2014/main" id="{A05A1882-2522-181F-0D66-88B0F2380A6E}"/>
            </a:ext>
          </a:extLst>
        </xdr:cNvPr>
        <xdr:cNvSpPr/>
      </xdr:nvSpPr>
      <xdr:spPr>
        <a:xfrm>
          <a:off x="5338763" y="5957888"/>
          <a:ext cx="171450" cy="161925"/>
        </a:xfrm>
        <a:prstGeom prst="ellipse">
          <a:avLst/>
        </a:prstGeom>
        <a:solidFill>
          <a:srgbClr val="D85A30"/>
        </a:solidFill>
        <a:ln w="12700">
          <a:solidFill>
            <a:srgbClr val="0F6E56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5</xdr:col>
      <xdr:colOff>4763</xdr:colOff>
      <xdr:row>33</xdr:row>
      <xdr:rowOff>109537</xdr:rowOff>
    </xdr:from>
    <xdr:to>
      <xdr:col>5</xdr:col>
      <xdr:colOff>176213</xdr:colOff>
      <xdr:row>34</xdr:row>
      <xdr:rowOff>80962</xdr:rowOff>
    </xdr:to>
    <xdr:sp macro="_xll.MC_OnNodeClick" textlink="">
      <xdr:nvSpPr>
        <xdr:cNvPr id="62" name="MC_T_buy_customized">
          <a:extLst>
            <a:ext uri="{FF2B5EF4-FFF2-40B4-BE49-F238E27FC236}">
              <a16:creationId xmlns:a16="http://schemas.microsoft.com/office/drawing/2014/main" id="{167737FB-3F3D-2BA4-4A26-780E1BF99FF7}"/>
            </a:ext>
          </a:extLst>
        </xdr:cNvPr>
        <xdr:cNvSpPr/>
      </xdr:nvSpPr>
      <xdr:spPr>
        <a:xfrm rot="16200000">
          <a:off x="10282238" y="6334125"/>
          <a:ext cx="161925" cy="171450"/>
        </a:xfrm>
        <a:prstGeom prst="triangle">
          <a:avLst/>
        </a:prstGeom>
        <a:solidFill>
          <a:srgbClr val="378ADD"/>
        </a:solidFill>
        <a:ln w="12700">
          <a:solidFill>
            <a:srgbClr val="0F6E56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4</xdr:col>
      <xdr:colOff>9525</xdr:colOff>
      <xdr:row>35</xdr:row>
      <xdr:rowOff>109538</xdr:rowOff>
    </xdr:from>
    <xdr:to>
      <xdr:col>4</xdr:col>
      <xdr:colOff>180975</xdr:colOff>
      <xdr:row>36</xdr:row>
      <xdr:rowOff>80963</xdr:rowOff>
    </xdr:to>
    <xdr:sp macro="_xll.MC_OnNodeClick" textlink="">
      <xdr:nvSpPr>
        <xdr:cNvPr id="63" name="MC_D_buy_customize">
          <a:extLst>
            <a:ext uri="{FF2B5EF4-FFF2-40B4-BE49-F238E27FC236}">
              <a16:creationId xmlns:a16="http://schemas.microsoft.com/office/drawing/2014/main" id="{54392571-A55B-C8A7-6BB9-499EB7E41129}"/>
            </a:ext>
          </a:extLst>
        </xdr:cNvPr>
        <xdr:cNvSpPr/>
      </xdr:nvSpPr>
      <xdr:spPr>
        <a:xfrm>
          <a:off x="7896225" y="6719888"/>
          <a:ext cx="171450" cy="161925"/>
        </a:xfrm>
        <a:prstGeom prst="can">
          <a:avLst/>
        </a:prstGeom>
        <a:solidFill>
          <a:srgbClr val="0F6E56"/>
        </a:solidFill>
        <a:ln w="12700">
          <a:solidFill>
            <a:srgbClr val="08504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5</xdr:col>
      <xdr:colOff>4763</xdr:colOff>
      <xdr:row>37</xdr:row>
      <xdr:rowOff>109537</xdr:rowOff>
    </xdr:from>
    <xdr:to>
      <xdr:col>5</xdr:col>
      <xdr:colOff>176213</xdr:colOff>
      <xdr:row>38</xdr:row>
      <xdr:rowOff>80962</xdr:rowOff>
    </xdr:to>
    <xdr:sp macro="_xll.MC_OnNodeClick" textlink="">
      <xdr:nvSpPr>
        <xdr:cNvPr id="64" name="MC_T_buy_limited">
          <a:extLst>
            <a:ext uri="{FF2B5EF4-FFF2-40B4-BE49-F238E27FC236}">
              <a16:creationId xmlns:a16="http://schemas.microsoft.com/office/drawing/2014/main" id="{FE385F1D-F69B-AF31-7BDC-8032E654466F}"/>
            </a:ext>
          </a:extLst>
        </xdr:cNvPr>
        <xdr:cNvSpPr/>
      </xdr:nvSpPr>
      <xdr:spPr>
        <a:xfrm rot="16200000">
          <a:off x="10282238" y="7096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4</xdr:col>
      <xdr:colOff>4763</xdr:colOff>
      <xdr:row>39</xdr:row>
      <xdr:rowOff>109537</xdr:rowOff>
    </xdr:from>
    <xdr:to>
      <xdr:col>4</xdr:col>
      <xdr:colOff>176213</xdr:colOff>
      <xdr:row>40</xdr:row>
      <xdr:rowOff>80962</xdr:rowOff>
    </xdr:to>
    <xdr:sp macro="_xll.MC_OnNodeClick" textlink="">
      <xdr:nvSpPr>
        <xdr:cNvPr id="65" name="MC_T_buy_poor">
          <a:extLst>
            <a:ext uri="{FF2B5EF4-FFF2-40B4-BE49-F238E27FC236}">
              <a16:creationId xmlns:a16="http://schemas.microsoft.com/office/drawing/2014/main" id="{56710ABC-B3CB-D955-CD5F-4C232519482E}"/>
            </a:ext>
          </a:extLst>
        </xdr:cNvPr>
        <xdr:cNvSpPr/>
      </xdr:nvSpPr>
      <xdr:spPr>
        <a:xfrm rot="16200000">
          <a:off x="7896225" y="7477125"/>
          <a:ext cx="161925" cy="171450"/>
        </a:xfrm>
        <a:prstGeom prst="triangle">
          <a:avLst/>
        </a:prstGeom>
        <a:solidFill>
          <a:srgbClr val="378ADD"/>
        </a:solidFill>
        <a:ln w="12700">
          <a:solidFill>
            <a:srgbClr val="0F6E56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4</xdr:col>
      <xdr:colOff>4763</xdr:colOff>
      <xdr:row>41</xdr:row>
      <xdr:rowOff>109537</xdr:rowOff>
    </xdr:from>
    <xdr:to>
      <xdr:col>4</xdr:col>
      <xdr:colOff>176213</xdr:colOff>
      <xdr:row>42</xdr:row>
      <xdr:rowOff>80962</xdr:rowOff>
    </xdr:to>
    <xdr:sp macro="_xll.MC_OnNodeClick" textlink="">
      <xdr:nvSpPr>
        <xdr:cNvPr id="66" name="MC_T_hyb_seamless">
          <a:extLst>
            <a:ext uri="{FF2B5EF4-FFF2-40B4-BE49-F238E27FC236}">
              <a16:creationId xmlns:a16="http://schemas.microsoft.com/office/drawing/2014/main" id="{D131AE4D-B205-A355-D2D0-A6DC132E6171}"/>
            </a:ext>
          </a:extLst>
        </xdr:cNvPr>
        <xdr:cNvSpPr/>
      </xdr:nvSpPr>
      <xdr:spPr>
        <a:xfrm rot="16200000">
          <a:off x="7896225" y="7858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3</xdr:col>
      <xdr:colOff>9525</xdr:colOff>
      <xdr:row>43</xdr:row>
      <xdr:rowOff>109538</xdr:rowOff>
    </xdr:from>
    <xdr:to>
      <xdr:col>3</xdr:col>
      <xdr:colOff>180975</xdr:colOff>
      <xdr:row>44</xdr:row>
      <xdr:rowOff>80963</xdr:rowOff>
    </xdr:to>
    <xdr:sp macro="_xll.MC_OnNodeClick" textlink="">
      <xdr:nvSpPr>
        <xdr:cNvPr id="67" name="MC_C_hybrid">
          <a:extLst>
            <a:ext uri="{FF2B5EF4-FFF2-40B4-BE49-F238E27FC236}">
              <a16:creationId xmlns:a16="http://schemas.microsoft.com/office/drawing/2014/main" id="{C59059B2-1CF5-65AB-029A-07C48D0808BC}"/>
            </a:ext>
          </a:extLst>
        </xdr:cNvPr>
        <xdr:cNvSpPr/>
      </xdr:nvSpPr>
      <xdr:spPr>
        <a:xfrm>
          <a:off x="5338763" y="8243888"/>
          <a:ext cx="171450" cy="161925"/>
        </a:xfrm>
        <a:prstGeom prst="ellipse">
          <a:avLst/>
        </a:prstGeom>
        <a:solidFill>
          <a:srgbClr val="E79C82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4</xdr:col>
      <xdr:colOff>4763</xdr:colOff>
      <xdr:row>45</xdr:row>
      <xdr:rowOff>109537</xdr:rowOff>
    </xdr:from>
    <xdr:to>
      <xdr:col>4</xdr:col>
      <xdr:colOff>176213</xdr:colOff>
      <xdr:row>46</xdr:row>
      <xdr:rowOff>80962</xdr:rowOff>
    </xdr:to>
    <xdr:sp macro="_xll.MC_OnNodeClick" textlink="">
      <xdr:nvSpPr>
        <xdr:cNvPr id="68" name="MC_T_hyb_moderate">
          <a:extLst>
            <a:ext uri="{FF2B5EF4-FFF2-40B4-BE49-F238E27FC236}">
              <a16:creationId xmlns:a16="http://schemas.microsoft.com/office/drawing/2014/main" id="{2F543456-CF1C-B7E8-4C58-6DABF009F5B7}"/>
            </a:ext>
          </a:extLst>
        </xdr:cNvPr>
        <xdr:cNvSpPr/>
      </xdr:nvSpPr>
      <xdr:spPr>
        <a:xfrm rot="16200000">
          <a:off x="7896225" y="8620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4</xdr:col>
      <xdr:colOff>4763</xdr:colOff>
      <xdr:row>47</xdr:row>
      <xdr:rowOff>109537</xdr:rowOff>
    </xdr:from>
    <xdr:to>
      <xdr:col>4</xdr:col>
      <xdr:colOff>176213</xdr:colOff>
      <xdr:row>48</xdr:row>
      <xdr:rowOff>80962</xdr:rowOff>
    </xdr:to>
    <xdr:sp macro="_xll.MC_OnNodeClick" textlink="">
      <xdr:nvSpPr>
        <xdr:cNvPr id="69" name="MC_T_hyb_fail">
          <a:extLst>
            <a:ext uri="{FF2B5EF4-FFF2-40B4-BE49-F238E27FC236}">
              <a16:creationId xmlns:a16="http://schemas.microsoft.com/office/drawing/2014/main" id="{C7D63393-01B6-F6ED-A429-D4C57E701C8A}"/>
            </a:ext>
          </a:extLst>
        </xdr:cNvPr>
        <xdr:cNvSpPr/>
      </xdr:nvSpPr>
      <xdr:spPr>
        <a:xfrm rot="16200000">
          <a:off x="7896225" y="9001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4</xdr:col>
      <xdr:colOff>4763</xdr:colOff>
      <xdr:row>49</xdr:row>
      <xdr:rowOff>109537</xdr:rowOff>
    </xdr:from>
    <xdr:to>
      <xdr:col>4</xdr:col>
      <xdr:colOff>176213</xdr:colOff>
      <xdr:row>50</xdr:row>
      <xdr:rowOff>80962</xdr:rowOff>
    </xdr:to>
    <xdr:sp macro="_xll.MC_OnNodeClick" textlink="">
      <xdr:nvSpPr>
        <xdr:cNvPr id="70" name="MC_T_oss_strong">
          <a:extLst>
            <a:ext uri="{FF2B5EF4-FFF2-40B4-BE49-F238E27FC236}">
              <a16:creationId xmlns:a16="http://schemas.microsoft.com/office/drawing/2014/main" id="{4DB98232-AAF4-0BFE-14EB-83DF3F6E2D8C}"/>
            </a:ext>
          </a:extLst>
        </xdr:cNvPr>
        <xdr:cNvSpPr/>
      </xdr:nvSpPr>
      <xdr:spPr>
        <a:xfrm rot="16200000">
          <a:off x="7896225" y="9382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3</xdr:col>
      <xdr:colOff>9525</xdr:colOff>
      <xdr:row>51</xdr:row>
      <xdr:rowOff>109538</xdr:rowOff>
    </xdr:from>
    <xdr:to>
      <xdr:col>3</xdr:col>
      <xdr:colOff>180975</xdr:colOff>
      <xdr:row>52</xdr:row>
      <xdr:rowOff>80963</xdr:rowOff>
    </xdr:to>
    <xdr:sp macro="_xll.MC_OnNodeClick" textlink="">
      <xdr:nvSpPr>
        <xdr:cNvPr id="71" name="MC_C_oss">
          <a:extLst>
            <a:ext uri="{FF2B5EF4-FFF2-40B4-BE49-F238E27FC236}">
              <a16:creationId xmlns:a16="http://schemas.microsoft.com/office/drawing/2014/main" id="{A09E69EC-89D7-65C6-4F01-5FA21FE0AC0F}"/>
            </a:ext>
          </a:extLst>
        </xdr:cNvPr>
        <xdr:cNvSpPr/>
      </xdr:nvSpPr>
      <xdr:spPr>
        <a:xfrm>
          <a:off x="5338763" y="9767888"/>
          <a:ext cx="171450" cy="161925"/>
        </a:xfrm>
        <a:prstGeom prst="ellipse">
          <a:avLst/>
        </a:prstGeom>
        <a:solidFill>
          <a:srgbClr val="E79C82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4</xdr:col>
      <xdr:colOff>4763</xdr:colOff>
      <xdr:row>53</xdr:row>
      <xdr:rowOff>109537</xdr:rowOff>
    </xdr:from>
    <xdr:to>
      <xdr:col>4</xdr:col>
      <xdr:colOff>176213</xdr:colOff>
      <xdr:row>54</xdr:row>
      <xdr:rowOff>80962</xdr:rowOff>
    </xdr:to>
    <xdr:sp macro="_xll.MC_OnNodeClick" textlink="">
      <xdr:nvSpPr>
        <xdr:cNvPr id="72" name="MC_T_oss_adequate">
          <a:extLst>
            <a:ext uri="{FF2B5EF4-FFF2-40B4-BE49-F238E27FC236}">
              <a16:creationId xmlns:a16="http://schemas.microsoft.com/office/drawing/2014/main" id="{1E8B1167-D4C0-3999-F4DC-B2B06A8744B6}"/>
            </a:ext>
          </a:extLst>
        </xdr:cNvPr>
        <xdr:cNvSpPr/>
      </xdr:nvSpPr>
      <xdr:spPr>
        <a:xfrm rot="16200000">
          <a:off x="7896225" y="10144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4</xdr:col>
      <xdr:colOff>4763</xdr:colOff>
      <xdr:row>55</xdr:row>
      <xdr:rowOff>109537</xdr:rowOff>
    </xdr:from>
    <xdr:to>
      <xdr:col>4</xdr:col>
      <xdr:colOff>176213</xdr:colOff>
      <xdr:row>56</xdr:row>
      <xdr:rowOff>80962</xdr:rowOff>
    </xdr:to>
    <xdr:sp macro="_xll.MC_OnNodeClick" textlink="">
      <xdr:nvSpPr>
        <xdr:cNvPr id="73" name="MC_T_oss_abandoned">
          <a:extLst>
            <a:ext uri="{FF2B5EF4-FFF2-40B4-BE49-F238E27FC236}">
              <a16:creationId xmlns:a16="http://schemas.microsoft.com/office/drawing/2014/main" id="{DC5457FF-DF98-1E06-04E5-D990A384BF82}"/>
            </a:ext>
          </a:extLst>
        </xdr:cNvPr>
        <xdr:cNvSpPr/>
      </xdr:nvSpPr>
      <xdr:spPr>
        <a:xfrm rot="16200000">
          <a:off x="7896225" y="10525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DBFF56-BB11-4C90-A587-8F49835F57B0}">
  <dimension ref="A1"/>
  <sheetViews>
    <sheetView workbookViewId="0"/>
  </sheetViews>
  <sheetFormatPr defaultRowHeight="14.25" x14ac:dyDescent="0.45"/>
  <sheetData>
    <row r="1" spans="1:1" x14ac:dyDescent="0.45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05FC51-8CD1-4F09-9623-17B965C39E0F}">
  <dimension ref="A1:AQ1"/>
  <sheetViews>
    <sheetView workbookViewId="0"/>
  </sheetViews>
  <sheetFormatPr defaultRowHeight="14.25" x14ac:dyDescent="0.45"/>
  <sheetData>
    <row r="1" spans="1:43" x14ac:dyDescent="0.45">
      <c r="A1">
        <f>MC_Tree_1!MC_BP_C_build_T_build_success</f>
        <v>0.25</v>
      </c>
      <c r="B1">
        <f>MC_Tree_1!MC_BV_C_build_T_build_success</f>
        <v>14250000</v>
      </c>
      <c r="C1">
        <f>MC_Tree_1!MC_BP_C_build_T_build_delayed</f>
        <v>0.45</v>
      </c>
      <c r="D1">
        <f>MC_Tree_1!MC_BV_C_build_T_build_delayed</f>
        <v>6400000</v>
      </c>
      <c r="E1">
        <f>MC_Tree_1!MC_BP_C_build_T_build_fail</f>
        <v>0.3</v>
      </c>
      <c r="F1">
        <f>MC_Tree_1!MC_BV_C_build_T_build_fail</f>
        <v>-1750000</v>
      </c>
      <c r="G1">
        <f>MC_Tree_1!MC_BP_C_buy_T_buy_good</f>
        <v>0.4</v>
      </c>
      <c r="H1">
        <f>MC_Tree_1!MC_BV_C_buy_T_buy_good</f>
        <v>14750000</v>
      </c>
      <c r="I1">
        <f>MC_Tree_1!MC_BP_C_buy_D_buy_customize</f>
        <v>0.4</v>
      </c>
      <c r="J1">
        <f>MC_Tree_1!MC_BV_C_buy_D_buy_customize</f>
        <v>0</v>
      </c>
      <c r="K1">
        <f>MC_Tree_1!MC_BP_C_buy_T_buy_poor</f>
        <v>0.2</v>
      </c>
      <c r="L1">
        <f>MC_Tree_1!MC_BV_C_buy_T_buy_poor</f>
        <v>1000000</v>
      </c>
      <c r="M1">
        <f>MC_Tree_1!MC_BP_C_hybrid_T_hyb_seamless</f>
        <v>0.3</v>
      </c>
      <c r="N1">
        <f>MC_Tree_1!MC_BV_C_hybrid_T_hyb_seamless</f>
        <v>12750000</v>
      </c>
      <c r="O1">
        <f>MC_Tree_1!MC_BP_C_hybrid_T_hyb_moderate</f>
        <v>0.5</v>
      </c>
      <c r="P1">
        <f>MC_Tree_1!MC_BV_C_hybrid_T_hyb_moderate</f>
        <v>6500000</v>
      </c>
      <c r="Q1">
        <f>MC_Tree_1!MC_BP_C_hybrid_T_hyb_fail</f>
        <v>0.2</v>
      </c>
      <c r="R1">
        <f>MC_Tree_1!MC_BV_C_hybrid_T_hyb_fail</f>
        <v>1450000</v>
      </c>
      <c r="S1">
        <f>MC_Tree_1!MC_BP_C_oss_T_oss_strong</f>
        <v>0.35</v>
      </c>
      <c r="T1">
        <f>MC_Tree_1!MC_BV_C_oss_T_oss_strong</f>
        <v>15250000</v>
      </c>
      <c r="U1">
        <f>MC_Tree_1!MC_BP_C_oss_T_oss_adequate</f>
        <v>0.4</v>
      </c>
      <c r="V1">
        <f>MC_Tree_1!MC_BV_C_oss_T_oss_adequate</f>
        <v>7750000</v>
      </c>
      <c r="W1">
        <f>MC_Tree_1!MC_BP_C_oss_T_oss_abandoned</f>
        <v>0.25</v>
      </c>
      <c r="X1">
        <f>MC_Tree_1!MC_BV_C_oss_T_oss_abandoned</f>
        <v>1900000</v>
      </c>
      <c r="Y1">
        <f>MC_Tree_1!MC_BV_D_buy_customize_T_buy_customized</f>
        <v>11950000</v>
      </c>
      <c r="Z1">
        <f>MC_Tree_1!MC_BV_D_buy_customize_T_buy_limited</f>
        <v>6000000</v>
      </c>
      <c r="AA1">
        <f>MC_Tree_1!MC_BV_D_root_C_build</f>
        <v>-4000000</v>
      </c>
      <c r="AB1">
        <f>MC_Tree_1!MC_BV_D_root_C_buy</f>
        <v>-1500000</v>
      </c>
      <c r="AC1">
        <f>MC_Tree_1!MC_BV_D_root_C_hybrid</f>
        <v>-2300000</v>
      </c>
      <c r="AD1">
        <f>MC_Tree_1!MC_BV_D_root_C_oss</f>
        <v>-600000</v>
      </c>
      <c r="AE1">
        <v>0</v>
      </c>
      <c r="AF1">
        <v>0</v>
      </c>
      <c r="AG1">
        <v>0</v>
      </c>
      <c r="AH1">
        <v>0</v>
      </c>
      <c r="AI1">
        <v>0</v>
      </c>
      <c r="AJ1">
        <v>0</v>
      </c>
      <c r="AK1">
        <v>0</v>
      </c>
      <c r="AL1">
        <v>0</v>
      </c>
      <c r="AM1">
        <v>0</v>
      </c>
      <c r="AN1">
        <v>0</v>
      </c>
      <c r="AO1">
        <v>0</v>
      </c>
      <c r="AP1">
        <v>0</v>
      </c>
      <c r="AQ1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FB7D9B-C85B-4F9A-A29C-BDBA3607A3CC}">
  <dimension ref="B2:B35"/>
  <sheetViews>
    <sheetView tabSelected="1" workbookViewId="0"/>
  </sheetViews>
  <sheetFormatPr defaultRowHeight="14.25" x14ac:dyDescent="0.45"/>
  <cols>
    <col min="1" max="1" width="3.59765625" customWidth="1"/>
    <col min="2" max="2" width="75.59765625" customWidth="1"/>
    <col min="3" max="3" width="16.59765625" customWidth="1"/>
    <col min="4" max="4" width="45.59765625" customWidth="1"/>
  </cols>
  <sheetData>
    <row r="2" spans="2:2" ht="21" x14ac:dyDescent="0.65">
      <c r="B2" s="17" t="s">
        <v>41</v>
      </c>
    </row>
    <row r="3" spans="2:2" x14ac:dyDescent="0.45">
      <c r="B3" s="11" t="s">
        <v>42</v>
      </c>
    </row>
    <row r="5" spans="2:2" ht="15.75" x14ac:dyDescent="0.5">
      <c r="B5" s="18" t="s">
        <v>43</v>
      </c>
    </row>
    <row r="7" spans="2:2" x14ac:dyDescent="0.45">
      <c r="B7" t="s">
        <v>44</v>
      </c>
    </row>
    <row r="8" spans="2:2" x14ac:dyDescent="0.45">
      <c r="B8" t="s">
        <v>45</v>
      </c>
    </row>
    <row r="9" spans="2:2" x14ac:dyDescent="0.45">
      <c r="B9" t="s">
        <v>46</v>
      </c>
    </row>
    <row r="11" spans="2:2" x14ac:dyDescent="0.45">
      <c r="B11" s="10" t="s">
        <v>47</v>
      </c>
    </row>
    <row r="12" spans="2:2" x14ac:dyDescent="0.45">
      <c r="B12" s="10" t="s">
        <v>48</v>
      </c>
    </row>
    <row r="13" spans="2:2" x14ac:dyDescent="0.45">
      <c r="B13" s="10" t="s">
        <v>49</v>
      </c>
    </row>
    <row r="14" spans="2:2" x14ac:dyDescent="0.45">
      <c r="B14" s="10" t="s">
        <v>50</v>
      </c>
    </row>
    <row r="16" spans="2:2" ht="15.75" x14ac:dyDescent="0.5">
      <c r="B16" s="18" t="s">
        <v>51</v>
      </c>
    </row>
    <row r="18" spans="2:2" x14ac:dyDescent="0.45">
      <c r="B18" t="s">
        <v>52</v>
      </c>
    </row>
    <row r="19" spans="2:2" x14ac:dyDescent="0.45">
      <c r="B19" t="s">
        <v>53</v>
      </c>
    </row>
    <row r="20" spans="2:2" x14ac:dyDescent="0.45">
      <c r="B20" t="s">
        <v>54</v>
      </c>
    </row>
    <row r="22" spans="2:2" x14ac:dyDescent="0.45">
      <c r="B22" s="8" t="s">
        <v>55</v>
      </c>
    </row>
    <row r="23" spans="2:2" x14ac:dyDescent="0.45">
      <c r="B23" s="10" t="s">
        <v>56</v>
      </c>
    </row>
    <row r="24" spans="2:2" x14ac:dyDescent="0.45">
      <c r="B24" s="10" t="s">
        <v>57</v>
      </c>
    </row>
    <row r="25" spans="2:2" x14ac:dyDescent="0.45">
      <c r="B25" s="10" t="s">
        <v>58</v>
      </c>
    </row>
    <row r="26" spans="2:2" x14ac:dyDescent="0.45">
      <c r="B26" s="10" t="s">
        <v>59</v>
      </c>
    </row>
    <row r="27" spans="2:2" x14ac:dyDescent="0.45">
      <c r="B27" s="10" t="s">
        <v>60</v>
      </c>
    </row>
    <row r="28" spans="2:2" x14ac:dyDescent="0.45">
      <c r="B28" s="10" t="s">
        <v>61</v>
      </c>
    </row>
    <row r="30" spans="2:2" ht="15.75" x14ac:dyDescent="0.5">
      <c r="B30" s="18" t="s">
        <v>62</v>
      </c>
    </row>
    <row r="32" spans="2:2" x14ac:dyDescent="0.45">
      <c r="B32" t="s">
        <v>63</v>
      </c>
    </row>
    <row r="33" spans="2:2" x14ac:dyDescent="0.45">
      <c r="B33" t="s">
        <v>64</v>
      </c>
    </row>
    <row r="34" spans="2:2" x14ac:dyDescent="0.45">
      <c r="B34" t="s">
        <v>65</v>
      </c>
    </row>
    <row r="35" spans="2:2" x14ac:dyDescent="0.45">
      <c r="B35" t="s">
        <v>66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3C378C-933F-437F-A8A7-3A5C69B0B1F7}">
  <dimension ref="B2:F60"/>
  <sheetViews>
    <sheetView showGridLines="0" workbookViewId="0"/>
  </sheetViews>
  <sheetFormatPr defaultRowHeight="14.25" x14ac:dyDescent="0.45"/>
  <cols>
    <col min="1" max="1" width="8.59765625" customWidth="1"/>
    <col min="2" max="2" width="32.3984375" customWidth="1"/>
    <col min="3" max="3" width="33.59765625" customWidth="1"/>
    <col min="4" max="4" width="35.796875" customWidth="1"/>
    <col min="5" max="5" width="33.3984375" customWidth="1"/>
    <col min="6" max="6" width="31" customWidth="1"/>
  </cols>
  <sheetData>
    <row r="2" spans="2:5" ht="15" customHeight="1" x14ac:dyDescent="0.55000000000000004">
      <c r="B2" s="9" t="s">
        <v>7</v>
      </c>
    </row>
    <row r="3" spans="2:5" ht="15" customHeight="1" x14ac:dyDescent="0.45">
      <c r="B3" s="11" t="s">
        <v>8</v>
      </c>
    </row>
    <row r="4" spans="2:5" ht="15" customHeight="1" x14ac:dyDescent="0.45"/>
    <row r="5" spans="2:5" ht="15" customHeight="1" x14ac:dyDescent="0.45">
      <c r="B5" s="12" t="s">
        <v>9</v>
      </c>
      <c r="C5" s="12" t="s">
        <v>10</v>
      </c>
      <c r="D5" s="12" t="s">
        <v>11</v>
      </c>
      <c r="E5" s="12" t="s">
        <v>12</v>
      </c>
    </row>
    <row r="6" spans="2:5" ht="15" customHeight="1" x14ac:dyDescent="0.45">
      <c r="B6" s="13" t="s">
        <v>13</v>
      </c>
      <c r="C6" s="14">
        <v>2000000</v>
      </c>
      <c r="D6" s="13" t="s">
        <v>14</v>
      </c>
      <c r="E6" s="13" t="s">
        <v>15</v>
      </c>
    </row>
    <row r="7" spans="2:5" ht="15" customHeight="1" x14ac:dyDescent="0.45">
      <c r="B7" s="13" t="s">
        <v>16</v>
      </c>
      <c r="C7" s="15">
        <v>2</v>
      </c>
      <c r="D7" s="13" t="s">
        <v>17</v>
      </c>
      <c r="E7" s="13" t="s">
        <v>18</v>
      </c>
    </row>
    <row r="8" spans="2:5" ht="15" customHeight="1" x14ac:dyDescent="0.45">
      <c r="B8" s="13" t="s">
        <v>19</v>
      </c>
      <c r="C8" s="14">
        <v>1500000</v>
      </c>
      <c r="D8" s="13" t="s">
        <v>14</v>
      </c>
      <c r="E8" s="13" t="s">
        <v>20</v>
      </c>
    </row>
    <row r="9" spans="2:5" ht="15" customHeight="1" x14ac:dyDescent="0.45">
      <c r="B9" s="13" t="s">
        <v>21</v>
      </c>
      <c r="C9" s="14">
        <v>300000</v>
      </c>
      <c r="D9" s="13" t="s">
        <v>14</v>
      </c>
      <c r="E9" s="13" t="s">
        <v>22</v>
      </c>
    </row>
    <row r="10" spans="2:5" ht="15" customHeight="1" x14ac:dyDescent="0.45">
      <c r="B10" s="13" t="s">
        <v>23</v>
      </c>
      <c r="C10" s="14">
        <v>800000</v>
      </c>
      <c r="D10" s="13" t="s">
        <v>14</v>
      </c>
      <c r="E10" s="13" t="s">
        <v>24</v>
      </c>
    </row>
    <row r="11" spans="2:5" ht="15" customHeight="1" x14ac:dyDescent="0.45">
      <c r="B11" s="13" t="s">
        <v>25</v>
      </c>
      <c r="C11" s="14">
        <v>400000</v>
      </c>
      <c r="D11" s="13" t="s">
        <v>14</v>
      </c>
      <c r="E11" s="13" t="s">
        <v>26</v>
      </c>
    </row>
    <row r="12" spans="2:5" ht="15" customHeight="1" x14ac:dyDescent="0.45">
      <c r="B12" s="13" t="s">
        <v>27</v>
      </c>
      <c r="C12" s="15">
        <v>5000</v>
      </c>
      <c r="D12" s="13" t="s">
        <v>28</v>
      </c>
      <c r="E12" s="13" t="s">
        <v>29</v>
      </c>
    </row>
    <row r="13" spans="2:5" ht="15" customHeight="1" x14ac:dyDescent="0.45">
      <c r="B13" s="13" t="s">
        <v>30</v>
      </c>
      <c r="C13" s="16">
        <v>0.3</v>
      </c>
      <c r="D13" s="13" t="s">
        <v>31</v>
      </c>
      <c r="E13" s="13" t="s">
        <v>32</v>
      </c>
    </row>
    <row r="14" spans="2:5" ht="15" customHeight="1" x14ac:dyDescent="0.45">
      <c r="B14" s="13" t="s">
        <v>33</v>
      </c>
      <c r="C14" s="14">
        <v>500</v>
      </c>
      <c r="D14" s="13" t="s">
        <v>14</v>
      </c>
      <c r="E14" s="13" t="s">
        <v>34</v>
      </c>
    </row>
    <row r="15" spans="2:5" x14ac:dyDescent="0.45">
      <c r="B15" s="13" t="s">
        <v>35</v>
      </c>
      <c r="C15" s="15">
        <v>5</v>
      </c>
      <c r="D15" s="13" t="s">
        <v>17</v>
      </c>
      <c r="E15" s="13" t="s">
        <v>36</v>
      </c>
    </row>
    <row r="16" spans="2:5" x14ac:dyDescent="0.45">
      <c r="B16" s="13" t="s">
        <v>37</v>
      </c>
      <c r="C16" s="14">
        <v>600000</v>
      </c>
      <c r="D16" s="13" t="s">
        <v>14</v>
      </c>
      <c r="E16" s="13" t="s">
        <v>38</v>
      </c>
    </row>
    <row r="17" spans="2:5" x14ac:dyDescent="0.45">
      <c r="B17" s="13" t="s">
        <v>39</v>
      </c>
      <c r="C17" s="14">
        <v>200000</v>
      </c>
      <c r="D17" s="13" t="s">
        <v>14</v>
      </c>
      <c r="E17" s="13" t="s">
        <v>40</v>
      </c>
    </row>
    <row r="20" spans="2:5" ht="15" customHeight="1" x14ac:dyDescent="0.45">
      <c r="D20" s="5">
        <v>0.25</v>
      </c>
      <c r="E20" s="1">
        <f>_xll.MC_NodeProbability(_MC_Calc_1,"T_build_success")</f>
        <v>0.25</v>
      </c>
    </row>
    <row r="21" spans="2:5" ht="15" customHeight="1" x14ac:dyDescent="0.45">
      <c r="D21" s="7">
        <f>ExpectedUsers*(1+UserGrowthRate)*RevenuePerUser*ProjectionYears-AnnualMaintenance*ProjectionYears</f>
        <v>14250000</v>
      </c>
      <c r="E21" s="6">
        <f>_xll.MC_NodeValue(_MC_Calc_1,"T_build_success")</f>
        <v>10250000</v>
      </c>
    </row>
    <row r="22" spans="2:5" ht="15" customHeight="1" x14ac:dyDescent="0.45">
      <c r="C22" s="4" t="str">
        <f>_xll.MC_NodeDecision(_MC_Calc_1,"C_build")</f>
        <v/>
      </c>
      <c r="D22" s="2" t="s">
        <v>1</v>
      </c>
    </row>
    <row r="23" spans="2:5" ht="15" customHeight="1" x14ac:dyDescent="0.45">
      <c r="C23" s="7">
        <f>-DevTeamCost*BuildYears</f>
        <v>-4000000</v>
      </c>
      <c r="D23" s="6">
        <f>_xll.MC_NodeValue(_MC_Calc_1,"C_build")</f>
        <v>1917500</v>
      </c>
    </row>
    <row r="24" spans="2:5" ht="15" customHeight="1" x14ac:dyDescent="0.45">
      <c r="D24" s="5">
        <v>0.45</v>
      </c>
      <c r="E24" s="1">
        <f>_xll.MC_NodeProbability(_MC_Calc_1,"T_build_delayed")</f>
        <v>0.45</v>
      </c>
    </row>
    <row r="25" spans="2:5" ht="15" customHeight="1" x14ac:dyDescent="0.45">
      <c r="D25" s="7">
        <f>-DevTeamCost+ExpectedUsers*RevenuePerUser*(ProjectionYears-1)-AnnualMaintenance*(ProjectionYears-1)</f>
        <v>6400000</v>
      </c>
      <c r="E25" s="6">
        <f>_xll.MC_NodeValue(_MC_Calc_1,"T_build_delayed")</f>
        <v>2400000</v>
      </c>
    </row>
    <row r="26" spans="2:5" ht="15" customHeight="1" x14ac:dyDescent="0.45">
      <c r="D26" s="5">
        <v>0.3</v>
      </c>
      <c r="E26" s="1">
        <f>_xll.MC_NodeProbability(_MC_Calc_1,"T_build_fail")</f>
        <v>0.3</v>
      </c>
    </row>
    <row r="27" spans="2:5" ht="15" customHeight="1" x14ac:dyDescent="0.45">
      <c r="D27" s="7">
        <f>-DevTeamCost+ExpectedUsers*RevenuePerUser*0.1</f>
        <v>-1750000</v>
      </c>
      <c r="E27" s="6">
        <f>_xll.MC_NodeValue(_MC_Calc_1,"T_build_fail")</f>
        <v>-5750000</v>
      </c>
    </row>
    <row r="28" spans="2:5" ht="15" customHeight="1" x14ac:dyDescent="0.45">
      <c r="C28" s="3" t="s">
        <v>2</v>
      </c>
    </row>
    <row r="29" spans="2:5" ht="15" customHeight="1" x14ac:dyDescent="0.45">
      <c r="C29" s="6">
        <f>_xll.MC_NodeValue(_MC_Calc_1,"D_root")</f>
        <v>9380000</v>
      </c>
    </row>
    <row r="30" spans="2:5" ht="15" customHeight="1" x14ac:dyDescent="0.45">
      <c r="D30" s="5">
        <v>0.4</v>
      </c>
      <c r="E30" s="1">
        <f>_xll.MC_NodeProbability(_MC_Calc_1,"T_buy_good")</f>
        <v>0.4</v>
      </c>
    </row>
    <row r="31" spans="2:5" ht="15" customHeight="1" x14ac:dyDescent="0.45">
      <c r="D31" s="7">
        <f>ExpectedUsers*(1+UserGrowthRate)*RevenuePerUser*ProjectionYears-LicenseRenewal*ProjectionYears</f>
        <v>14750000</v>
      </c>
      <c r="E31" s="6">
        <f>_xll.MC_NodeValue(_MC_Calc_1,"T_buy_good")</f>
        <v>13250000</v>
      </c>
    </row>
    <row r="32" spans="2:5" ht="15" customHeight="1" x14ac:dyDescent="0.45">
      <c r="C32" s="4" t="str">
        <f>_xll.MC_NodeDecision(_MC_Calc_1,"C_buy")</f>
        <v>optimal</v>
      </c>
      <c r="D32" s="2" t="s">
        <v>3</v>
      </c>
    </row>
    <row r="33" spans="3:6" ht="15" customHeight="1" x14ac:dyDescent="0.45">
      <c r="C33" s="7">
        <f>-LicenseFee</f>
        <v>-1500000</v>
      </c>
      <c r="D33" s="6">
        <f>_xll.MC_NodeValue(_MC_Calc_1,"C_buy")</f>
        <v>9380000</v>
      </c>
    </row>
    <row r="34" spans="3:6" ht="15" customHeight="1" x14ac:dyDescent="0.45">
      <c r="E34" s="4" t="str">
        <f>_xll.MC_NodeDecision(_MC_Calc_1,"T_buy_customized")</f>
        <v>optimal</v>
      </c>
      <c r="F34" s="1">
        <f>_xll.MC_NodeProbability(_MC_Calc_1,"T_buy_customized")</f>
        <v>0.4</v>
      </c>
    </row>
    <row r="35" spans="3:6" ht="15" customHeight="1" x14ac:dyDescent="0.45">
      <c r="E35" s="7">
        <f>-CustomizationCost+ExpectedUsers*(1+UserGrowthRate)*RevenuePerUser*ProjectionYears-LicenseRenewal*ProjectionYears-AnnualMaintenance*ProjectionYears</f>
        <v>11950000</v>
      </c>
      <c r="F35" s="6">
        <f>_xll.MC_NodeValue(_MC_Calc_1,"T_buy_customized")</f>
        <v>10450000</v>
      </c>
    </row>
    <row r="36" spans="3:6" ht="15" customHeight="1" x14ac:dyDescent="0.45">
      <c r="D36" s="5">
        <v>0.4</v>
      </c>
      <c r="E36" s="3" t="s">
        <v>4</v>
      </c>
    </row>
    <row r="37" spans="3:6" ht="15" customHeight="1" x14ac:dyDescent="0.45">
      <c r="D37" s="7">
        <v>0</v>
      </c>
      <c r="E37" s="6">
        <f>_xll.MC_NodeValue(_MC_Calc_1,"D_buy_customize")</f>
        <v>10450000</v>
      </c>
    </row>
    <row r="38" spans="3:6" ht="15" customHeight="1" x14ac:dyDescent="0.45">
      <c r="E38" s="4" t="str">
        <f>_xll.MC_NodeDecision(_MC_Calc_1,"T_buy_limited")</f>
        <v/>
      </c>
      <c r="F38" s="1">
        <f>_xll.MC_NodeProbability(_MC_Calc_1,"T_buy_limited")</f>
        <v>0.4</v>
      </c>
    </row>
    <row r="39" spans="3:6" ht="15" customHeight="1" x14ac:dyDescent="0.45">
      <c r="E39" s="7">
        <f>ExpectedUsers*RevenuePerUser*0.6*ProjectionYears-LicenseRenewal*ProjectionYears</f>
        <v>6000000</v>
      </c>
      <c r="F39" s="6">
        <f>_xll.MC_NodeValue(_MC_Calc_1,"T_buy_limited")</f>
        <v>4500000</v>
      </c>
    </row>
    <row r="40" spans="3:6" ht="15" customHeight="1" x14ac:dyDescent="0.45">
      <c r="D40" s="5">
        <v>0.2</v>
      </c>
      <c r="E40" s="1">
        <f>_xll.MC_NodeProbability(_MC_Calc_1,"T_buy_poor")</f>
        <v>0.2</v>
      </c>
    </row>
    <row r="41" spans="3:6" ht="15" customHeight="1" x14ac:dyDescent="0.45">
      <c r="D41" s="7">
        <f>ExpectedUsers*RevenuePerUser*0.2*ProjectionYears-LicenseRenewal*ProjectionYears</f>
        <v>1000000</v>
      </c>
      <c r="E41" s="6">
        <f>_xll.MC_NodeValue(_MC_Calc_1,"T_buy_poor")</f>
        <v>-500000</v>
      </c>
    </row>
    <row r="42" spans="3:6" ht="15" customHeight="1" x14ac:dyDescent="0.45">
      <c r="D42" s="5">
        <v>0.3</v>
      </c>
      <c r="E42" s="1">
        <f>_xll.MC_NodeProbability(_MC_Calc_1,"T_hyb_seamless")</f>
        <v>0.3</v>
      </c>
    </row>
    <row r="43" spans="3:6" ht="15" customHeight="1" x14ac:dyDescent="0.45">
      <c r="D43" s="7">
        <f>ExpectedUsers*(1+UserGrowthRate)*RevenuePerUser*ProjectionYears-LicenseRenewal*ProjectionYears-AnnualMaintenance*ProjectionYears</f>
        <v>12750000</v>
      </c>
      <c r="E43" s="6">
        <f>_xll.MC_NodeValue(_MC_Calc_1,"T_hyb_seamless")</f>
        <v>10450000</v>
      </c>
    </row>
    <row r="44" spans="3:6" ht="15" customHeight="1" x14ac:dyDescent="0.45">
      <c r="C44" s="4" t="str">
        <f>_xll.MC_NodeDecision(_MC_Calc_1,"C_hybrid")</f>
        <v/>
      </c>
      <c r="D44" s="2" t="s">
        <v>5</v>
      </c>
    </row>
    <row r="45" spans="3:6" ht="15" customHeight="1" x14ac:dyDescent="0.45">
      <c r="C45" s="7">
        <f>-(LicenseFee+CustomizationCost)</f>
        <v>-2300000</v>
      </c>
      <c r="D45" s="6">
        <f>_xll.MC_NodeValue(_MC_Calc_1,"C_hybrid")</f>
        <v>5065000</v>
      </c>
    </row>
    <row r="46" spans="3:6" ht="15" customHeight="1" x14ac:dyDescent="0.45">
      <c r="D46" s="5">
        <v>0.5</v>
      </c>
      <c r="E46" s="1">
        <f>_xll.MC_NodeProbability(_MC_Calc_1,"T_hyb_moderate")</f>
        <v>0.5</v>
      </c>
    </row>
    <row r="47" spans="3:6" ht="15" customHeight="1" x14ac:dyDescent="0.45">
      <c r="D47" s="7">
        <f>ExpectedUsers*RevenuePerUser*0.8*ProjectionYears-LicenseRenewal*ProjectionYears-AnnualMaintenance*ProjectionYears</f>
        <v>6500000</v>
      </c>
      <c r="E47" s="6">
        <f>_xll.MC_NodeValue(_MC_Calc_1,"T_hyb_moderate")</f>
        <v>4200000</v>
      </c>
    </row>
    <row r="48" spans="3:6" ht="15" customHeight="1" x14ac:dyDescent="0.45">
      <c r="D48" s="5">
        <v>0.2</v>
      </c>
      <c r="E48" s="1">
        <f>_xll.MC_NodeProbability(_MC_Calc_1,"T_hyb_fail")</f>
        <v>0.2</v>
      </c>
    </row>
    <row r="49" spans="3:5" ht="15" customHeight="1" x14ac:dyDescent="0.45">
      <c r="D49" s="7">
        <f>-CustomizationCost+ExpectedUsers*RevenuePerUser*0.3*ProjectionYears-LicenseRenewal*ProjectionYears</f>
        <v>1450000</v>
      </c>
      <c r="E49" s="6">
        <f>_xll.MC_NodeValue(_MC_Calc_1,"T_hyb_fail")</f>
        <v>-850000</v>
      </c>
    </row>
    <row r="50" spans="3:5" ht="15" customHeight="1" x14ac:dyDescent="0.45">
      <c r="D50" s="5">
        <v>0.35</v>
      </c>
      <c r="E50" s="1">
        <f>_xll.MC_NodeProbability(_MC_Calc_1,"T_oss_strong")</f>
        <v>0.35</v>
      </c>
    </row>
    <row r="51" spans="3:5" ht="15" customHeight="1" x14ac:dyDescent="0.45">
      <c r="D51" s="7">
        <f>ExpectedUsers*(1+UserGrowthRate)*RevenuePerUser*ProjectionYears-OSSSupportCost*ProjectionYears</f>
        <v>15250000</v>
      </c>
      <c r="E51" s="6">
        <f>_xll.MC_NodeValue(_MC_Calc_1,"T_oss_strong")</f>
        <v>14650000</v>
      </c>
    </row>
    <row r="52" spans="3:5" ht="15" customHeight="1" x14ac:dyDescent="0.45">
      <c r="C52" s="4" t="str">
        <f>_xll.MC_NodeDecision(_MC_Calc_1,"C_oss")</f>
        <v/>
      </c>
      <c r="D52" s="2" t="s">
        <v>6</v>
      </c>
    </row>
    <row r="53" spans="3:5" ht="15" customHeight="1" x14ac:dyDescent="0.45">
      <c r="C53" s="7">
        <f>-OSSIntegrationCost</f>
        <v>-600000</v>
      </c>
      <c r="D53" s="6">
        <f>_xll.MC_NodeValue(_MC_Calc_1,"C_oss")</f>
        <v>8312500</v>
      </c>
    </row>
    <row r="54" spans="3:5" ht="15" customHeight="1" x14ac:dyDescent="0.45">
      <c r="D54" s="5">
        <v>0.4</v>
      </c>
      <c r="E54" s="1">
        <f>_xll.MC_NodeProbability(_MC_Calc_1,"T_oss_adequate")</f>
        <v>0.4</v>
      </c>
    </row>
    <row r="55" spans="3:5" ht="15" customHeight="1" x14ac:dyDescent="0.45">
      <c r="D55" s="7">
        <f>ExpectedUsers*RevenuePerUser*0.7*ProjectionYears-OSSSupportCost*ProjectionYears</f>
        <v>7750000</v>
      </c>
      <c r="E55" s="6">
        <f>_xll.MC_NodeValue(_MC_Calc_1,"T_oss_adequate")</f>
        <v>7150000</v>
      </c>
    </row>
    <row r="56" spans="3:5" ht="15" customHeight="1" x14ac:dyDescent="0.45">
      <c r="D56" s="5">
        <v>0.25</v>
      </c>
      <c r="E56" s="1">
        <f>_xll.MC_NodeProbability(_MC_Calc_1,"T_oss_abandoned")</f>
        <v>0.25</v>
      </c>
    </row>
    <row r="57" spans="3:5" ht="15" customHeight="1" x14ac:dyDescent="0.45">
      <c r="D57" s="7">
        <f>-OSSIntegrationCost+ExpectedUsers*RevenuePerUser*0.2*ProjectionYears</f>
        <v>1900000</v>
      </c>
      <c r="E57" s="6">
        <f>_xll.MC_NodeValue(_MC_Calc_1,"T_oss_abandoned")</f>
        <v>1300000</v>
      </c>
    </row>
    <row r="58" spans="3:5" ht="15" customHeight="1" x14ac:dyDescent="0.45"/>
    <row r="59" spans="3:5" ht="15" customHeight="1" x14ac:dyDescent="0.45"/>
    <row r="60" spans="3:5" ht="15" customHeight="1" x14ac:dyDescent="0.45"/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87</vt:i4>
      </vt:variant>
    </vt:vector>
  </HeadingPairs>
  <TitlesOfParts>
    <vt:vector size="89" baseType="lpstr">
      <vt:lpstr>Problem</vt:lpstr>
      <vt:lpstr>MC_Tree_1</vt:lpstr>
      <vt:lpstr>_MC_Calc_1</vt:lpstr>
      <vt:lpstr>AnnualMaintenance</vt:lpstr>
      <vt:lpstr>BuildYears</vt:lpstr>
      <vt:lpstr>CustomizationCost</vt:lpstr>
      <vt:lpstr>DevTeamCost</vt:lpstr>
      <vt:lpstr>ExpectedUsers</vt:lpstr>
      <vt:lpstr>LicenseFee</vt:lpstr>
      <vt:lpstr>LicenseRenewal</vt:lpstr>
      <vt:lpstr>MC_Tree_1!MC_BD_D_buy_customize_T_buy_customized</vt:lpstr>
      <vt:lpstr>MC_Tree_1!MC_BD_D_buy_customize_T_buy_limited</vt:lpstr>
      <vt:lpstr>MC_Tree_1!MC_BD_D_root_C_build</vt:lpstr>
      <vt:lpstr>MC_Tree_1!MC_BD_D_root_C_buy</vt:lpstr>
      <vt:lpstr>MC_Tree_1!MC_BD_D_root_C_hybrid</vt:lpstr>
      <vt:lpstr>MC_Tree_1!MC_BD_D_root_C_oss</vt:lpstr>
      <vt:lpstr>MC_Tree_1!MC_BP_C_build_T_build_delayed</vt:lpstr>
      <vt:lpstr>MC_Tree_1!MC_BP_C_build_T_build_fail</vt:lpstr>
      <vt:lpstr>MC_Tree_1!MC_BP_C_build_T_build_success</vt:lpstr>
      <vt:lpstr>MC_Tree_1!MC_BP_C_buy_D_buy_customize</vt:lpstr>
      <vt:lpstr>MC_Tree_1!MC_BP_C_buy_T_buy_good</vt:lpstr>
      <vt:lpstr>MC_Tree_1!MC_BP_C_buy_T_buy_poor</vt:lpstr>
      <vt:lpstr>MC_Tree_1!MC_BP_C_hybrid_T_hyb_fail</vt:lpstr>
      <vt:lpstr>MC_Tree_1!MC_BP_C_hybrid_T_hyb_moderate</vt:lpstr>
      <vt:lpstr>MC_Tree_1!MC_BP_C_hybrid_T_hyb_seamless</vt:lpstr>
      <vt:lpstr>MC_Tree_1!MC_BP_C_oss_T_oss_abandoned</vt:lpstr>
      <vt:lpstr>MC_Tree_1!MC_BP_C_oss_T_oss_adequate</vt:lpstr>
      <vt:lpstr>MC_Tree_1!MC_BP_C_oss_T_oss_strong</vt:lpstr>
      <vt:lpstr>MC_Tree_1!MC_BV_C_build_T_build_delayed</vt:lpstr>
      <vt:lpstr>MC_Tree_1!MC_BV_C_build_T_build_fail</vt:lpstr>
      <vt:lpstr>MC_Tree_1!MC_BV_C_build_T_build_success</vt:lpstr>
      <vt:lpstr>MC_Tree_1!MC_BV_C_buy_D_buy_customize</vt:lpstr>
      <vt:lpstr>MC_Tree_1!MC_BV_C_buy_T_buy_good</vt:lpstr>
      <vt:lpstr>MC_Tree_1!MC_BV_C_buy_T_buy_poor</vt:lpstr>
      <vt:lpstr>MC_Tree_1!MC_BV_C_hybrid_T_hyb_fail</vt:lpstr>
      <vt:lpstr>MC_Tree_1!MC_BV_C_hybrid_T_hyb_moderate</vt:lpstr>
      <vt:lpstr>MC_Tree_1!MC_BV_C_hybrid_T_hyb_seamless</vt:lpstr>
      <vt:lpstr>MC_Tree_1!MC_BV_C_oss_T_oss_abandoned</vt:lpstr>
      <vt:lpstr>MC_Tree_1!MC_BV_C_oss_T_oss_adequate</vt:lpstr>
      <vt:lpstr>MC_Tree_1!MC_BV_C_oss_T_oss_strong</vt:lpstr>
      <vt:lpstr>MC_Tree_1!MC_BV_D_buy_customize_T_buy_customized</vt:lpstr>
      <vt:lpstr>MC_Tree_1!MC_BV_D_buy_customize_T_buy_limited</vt:lpstr>
      <vt:lpstr>MC_Tree_1!MC_BV_D_root_C_build</vt:lpstr>
      <vt:lpstr>MC_Tree_1!MC_BV_D_root_C_buy</vt:lpstr>
      <vt:lpstr>MC_Tree_1!MC_BV_D_root_C_hybrid</vt:lpstr>
      <vt:lpstr>MC_Tree_1!MC_BV_D_root_C_oss</vt:lpstr>
      <vt:lpstr>MC_Tree_1!MC_N_C_build</vt:lpstr>
      <vt:lpstr>MC_Tree_1!MC_N_C_buy</vt:lpstr>
      <vt:lpstr>MC_Tree_1!MC_N_C_hybrid</vt:lpstr>
      <vt:lpstr>MC_Tree_1!MC_N_C_oss</vt:lpstr>
      <vt:lpstr>MC_Tree_1!MC_N_D_buy_customize</vt:lpstr>
      <vt:lpstr>MC_Tree_1!MC_N_D_root</vt:lpstr>
      <vt:lpstr>MC_Tree_1!MC_NP_T_build_delayed</vt:lpstr>
      <vt:lpstr>MC_Tree_1!MC_NP_T_build_fail</vt:lpstr>
      <vt:lpstr>MC_Tree_1!MC_NP_T_build_success</vt:lpstr>
      <vt:lpstr>MC_Tree_1!MC_NP_T_buy_customized</vt:lpstr>
      <vt:lpstr>MC_Tree_1!MC_NP_T_buy_good</vt:lpstr>
      <vt:lpstr>MC_Tree_1!MC_NP_T_buy_limited</vt:lpstr>
      <vt:lpstr>MC_Tree_1!MC_NP_T_buy_poor</vt:lpstr>
      <vt:lpstr>MC_Tree_1!MC_NP_T_hyb_fail</vt:lpstr>
      <vt:lpstr>MC_Tree_1!MC_NP_T_hyb_moderate</vt:lpstr>
      <vt:lpstr>MC_Tree_1!MC_NP_T_hyb_seamless</vt:lpstr>
      <vt:lpstr>MC_Tree_1!MC_NP_T_oss_abandoned</vt:lpstr>
      <vt:lpstr>MC_Tree_1!MC_NP_T_oss_adequate</vt:lpstr>
      <vt:lpstr>MC_Tree_1!MC_NP_T_oss_strong</vt:lpstr>
      <vt:lpstr>MC_Tree_1!MC_V_C_build</vt:lpstr>
      <vt:lpstr>MC_Tree_1!MC_V_C_buy</vt:lpstr>
      <vt:lpstr>MC_Tree_1!MC_V_C_hybrid</vt:lpstr>
      <vt:lpstr>MC_Tree_1!MC_V_C_oss</vt:lpstr>
      <vt:lpstr>MC_Tree_1!MC_V_D_buy_customize</vt:lpstr>
      <vt:lpstr>MC_Tree_1!MC_V_D_root</vt:lpstr>
      <vt:lpstr>MC_Tree_1!MC_V_T_build_delayed</vt:lpstr>
      <vt:lpstr>MC_Tree_1!MC_V_T_build_fail</vt:lpstr>
      <vt:lpstr>MC_Tree_1!MC_V_T_build_success</vt:lpstr>
      <vt:lpstr>MC_Tree_1!MC_V_T_buy_customized</vt:lpstr>
      <vt:lpstr>MC_Tree_1!MC_V_T_buy_good</vt:lpstr>
      <vt:lpstr>MC_Tree_1!MC_V_T_buy_limited</vt:lpstr>
      <vt:lpstr>MC_Tree_1!MC_V_T_buy_poor</vt:lpstr>
      <vt:lpstr>MC_Tree_1!MC_V_T_hyb_fail</vt:lpstr>
      <vt:lpstr>MC_Tree_1!MC_V_T_hyb_moderate</vt:lpstr>
      <vt:lpstr>MC_Tree_1!MC_V_T_hyb_seamless</vt:lpstr>
      <vt:lpstr>MC_Tree_1!MC_V_T_oss_abandoned</vt:lpstr>
      <vt:lpstr>MC_Tree_1!MC_V_T_oss_adequate</vt:lpstr>
      <vt:lpstr>MC_Tree_1!MC_V_T_oss_strong</vt:lpstr>
      <vt:lpstr>OSSIntegrationCost</vt:lpstr>
      <vt:lpstr>OSSSupportCost</vt:lpstr>
      <vt:lpstr>ProjectionYears</vt:lpstr>
      <vt:lpstr>RevenuePerUser</vt:lpstr>
      <vt:lpstr>UserGrowthRate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Timour Koupeev</dc:creator>
  <cp:lastModifiedBy>Timour Koupeev</cp:lastModifiedBy>
  <dcterms:created xsi:type="dcterms:W3CDTF">2026-03-27T15:00:20Z</dcterms:created>
  <dcterms:modified xsi:type="dcterms:W3CDTF">2026-03-27T15:00:33Z</dcterms:modified>
</cp:coreProperties>
</file>