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0329A768-98B4-497F-9652-BE2023AFE944}" xr6:coauthVersionLast="47" xr6:coauthVersionMax="47" xr10:uidLastSave="{00000000-0000-0000-0000-000000000000}"/>
  <bookViews>
    <workbookView xWindow="-98" yWindow="-98" windowWidth="21795" windowHeight="12975" firstSheet="2" activeTab="2" xr2:uid="{3E004DBA-3826-409D-B967-D9AE376308E0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_MC_Calc!$A$1:$CK$1</definedName>
    <definedName name="AttemptDevelopmentAnywayCost">MC_Tree_1!$C$13</definedName>
    <definedName name="DelineationWellsFirst2WellsCost">MC_Tree_1!$C$7</definedName>
    <definedName name="FullDevelopment6MoreWellsCost">MC_Tree_1!$C$9</definedName>
    <definedName name="FullDevelopment6MoreWellsCost2">MC_Tree_1!$C$11</definedName>
    <definedName name="FullPadDevelopment8WellsCost">MC_Tree_1!$C$6</definedName>
    <definedName name="MC_BD_D_after_delin_avg_C_dev_avg" localSheetId="3">MC_Tree_1!$E$64</definedName>
    <definedName name="MC_BD_D_after_delin_avg_T_sell_avg_data" localSheetId="3">MC_Tree_1!$E$72</definedName>
    <definedName name="MC_BD_D_after_delin_good_C_dev_good" localSheetId="3">MC_Tree_1!$E$50</definedName>
    <definedName name="MC_BD_D_after_delin_good_T_sell_good_data" localSheetId="3">MC_Tree_1!$E$58</definedName>
    <definedName name="MC_BD_D_after_delin_poor_C_dev_poor" localSheetId="3">MC_Tree_1!$E$76</definedName>
    <definedName name="MC_BD_D_after_delin_poor_T_sell_poor_data" localSheetId="3">MC_Tree_1!$E$84</definedName>
    <definedName name="MC_BD_D_root_C_delin_result" localSheetId="3">MC_Tree_1!$C$60</definedName>
    <definedName name="MC_BD_D_root_C_full_prod" localSheetId="3">MC_Tree_1!$C$28</definedName>
    <definedName name="MC_BD_D_root_C_hold_outcome" localSheetId="3">MC_Tree_1!$C$90</definedName>
    <definedName name="MC_BD_D_root_T_sell_undeveloped" localSheetId="3">MC_Tree_1!$C$86</definedName>
    <definedName name="MC_BP_C_delin_result_D_after_delin_avg" localSheetId="3">MC_Tree_1!$D$70</definedName>
    <definedName name="MC_BP_C_delin_result_D_after_delin_good" localSheetId="3">MC_Tree_1!$D$56</definedName>
    <definedName name="MC_BP_C_delin_result_D_after_delin_poor" localSheetId="3">MC_Tree_1!$D$82</definedName>
    <definedName name="MC_BP_C_dev_avg_T_dev_avg_high" localSheetId="3">MC_Tree_1!$F$62</definedName>
    <definedName name="MC_BP_C_dev_avg_T_dev_avg_low" localSheetId="3">MC_Tree_1!$F$68</definedName>
    <definedName name="MC_BP_C_dev_avg_T_dev_avg_mid" localSheetId="3">MC_Tree_1!$F$66</definedName>
    <definedName name="MC_BP_C_dev_good_T_dev_good_high" localSheetId="3">MC_Tree_1!$F$48</definedName>
    <definedName name="MC_BP_C_dev_good_T_dev_good_low" localSheetId="3">MC_Tree_1!$F$54</definedName>
    <definedName name="MC_BP_C_dev_good_T_dev_good_mid" localSheetId="3">MC_Tree_1!$F$52</definedName>
    <definedName name="MC_BP_C_dev_poor_T_dev_poor_high" localSheetId="3">MC_Tree_1!$F$74</definedName>
    <definedName name="MC_BP_C_dev_poor_T_dev_poor_low" localSheetId="3">MC_Tree_1!$F$80</definedName>
    <definedName name="MC_BP_C_dev_poor_T_dev_poor_mid" localSheetId="3">MC_Tree_1!$F$78</definedName>
    <definedName name="MC_BP_C_full_price_high_T_full_hh" localSheetId="3">MC_Tree_1!$E$20</definedName>
    <definedName name="MC_BP_C_full_price_high_T_full_hl" localSheetId="3">MC_Tree_1!$E$26</definedName>
    <definedName name="MC_BP_C_full_price_high_T_full_hm" localSheetId="3">MC_Tree_1!$E$24</definedName>
    <definedName name="MC_BP_C_full_price_low_T_full_lh" localSheetId="3">MC_Tree_1!$E$38</definedName>
    <definedName name="MC_BP_C_full_price_low_T_full_ll" localSheetId="3">MC_Tree_1!$E$44</definedName>
    <definedName name="MC_BP_C_full_price_low_T_full_lm" localSheetId="3">MC_Tree_1!$E$42</definedName>
    <definedName name="MC_BP_C_full_price_mid_T_full_mh" localSheetId="3">MC_Tree_1!$E$30</definedName>
    <definedName name="MC_BP_C_full_price_mid_T_full_ml" localSheetId="3">MC_Tree_1!$E$36</definedName>
    <definedName name="MC_BP_C_full_price_mid_T_full_mm" localSheetId="3">MC_Tree_1!$E$34</definedName>
    <definedName name="MC_BP_C_full_prod_C_full_price_high" localSheetId="3">MC_Tree_1!$D$22</definedName>
    <definedName name="MC_BP_C_full_prod_C_full_price_low" localSheetId="3">MC_Tree_1!$D$40</definedName>
    <definedName name="MC_BP_C_full_prod_C_full_price_mid" localSheetId="3">MC_Tree_1!$D$32</definedName>
    <definedName name="MC_BP_C_hold_outcome_T_hold_flat" localSheetId="3">MC_Tree_1!$D$92</definedName>
    <definedName name="MC_BP_C_hold_outcome_T_hold_improve" localSheetId="3">MC_Tree_1!$D$88</definedName>
    <definedName name="MC_BP_C_hold_outcome_T_hold_worse" localSheetId="3">MC_Tree_1!$D$94</definedName>
    <definedName name="MC_BV_C_delin_result_D_after_delin_avg" localSheetId="3">MC_Tree_1!$D$71</definedName>
    <definedName name="MC_BV_C_delin_result_D_after_delin_good" localSheetId="3">MC_Tree_1!$D$57</definedName>
    <definedName name="MC_BV_C_delin_result_D_after_delin_poor" localSheetId="3">MC_Tree_1!$D$83</definedName>
    <definedName name="MC_BV_C_dev_avg_T_dev_avg_high" localSheetId="3">MC_Tree_1!$F$63</definedName>
    <definedName name="MC_BV_C_dev_avg_T_dev_avg_low" localSheetId="3">MC_Tree_1!$F$69</definedName>
    <definedName name="MC_BV_C_dev_avg_T_dev_avg_mid" localSheetId="3">MC_Tree_1!$F$67</definedName>
    <definedName name="MC_BV_C_dev_good_T_dev_good_high" localSheetId="3">MC_Tree_1!$F$49</definedName>
    <definedName name="MC_BV_C_dev_good_T_dev_good_low" localSheetId="3">MC_Tree_1!$F$55</definedName>
    <definedName name="MC_BV_C_dev_good_T_dev_good_mid" localSheetId="3">MC_Tree_1!$F$53</definedName>
    <definedName name="MC_BV_C_dev_poor_T_dev_poor_high" localSheetId="3">MC_Tree_1!$F$75</definedName>
    <definedName name="MC_BV_C_dev_poor_T_dev_poor_low" localSheetId="3">MC_Tree_1!$F$81</definedName>
    <definedName name="MC_BV_C_dev_poor_T_dev_poor_mid" localSheetId="3">MC_Tree_1!$F$79</definedName>
    <definedName name="MC_BV_C_full_price_high_T_full_hh" localSheetId="3">MC_Tree_1!$E$21</definedName>
    <definedName name="MC_BV_C_full_price_high_T_full_hl" localSheetId="3">MC_Tree_1!$E$27</definedName>
    <definedName name="MC_BV_C_full_price_high_T_full_hm" localSheetId="3">MC_Tree_1!$E$25</definedName>
    <definedName name="MC_BV_C_full_price_low_T_full_lh" localSheetId="3">MC_Tree_1!$E$39</definedName>
    <definedName name="MC_BV_C_full_price_low_T_full_ll" localSheetId="3">MC_Tree_1!$E$45</definedName>
    <definedName name="MC_BV_C_full_price_low_T_full_lm" localSheetId="3">MC_Tree_1!$E$43</definedName>
    <definedName name="MC_BV_C_full_price_mid_T_full_mh" localSheetId="3">MC_Tree_1!$E$31</definedName>
    <definedName name="MC_BV_C_full_price_mid_T_full_ml" localSheetId="3">MC_Tree_1!$E$37</definedName>
    <definedName name="MC_BV_C_full_price_mid_T_full_mm" localSheetId="3">MC_Tree_1!$E$35</definedName>
    <definedName name="MC_BV_C_full_prod_C_full_price_high" localSheetId="3">MC_Tree_1!$D$23</definedName>
    <definedName name="MC_BV_C_full_prod_C_full_price_low" localSheetId="3">MC_Tree_1!$D$41</definedName>
    <definedName name="MC_BV_C_full_prod_C_full_price_mid" localSheetId="3">MC_Tree_1!$D$33</definedName>
    <definedName name="MC_BV_C_hold_outcome_T_hold_flat" localSheetId="3">MC_Tree_1!$D$93</definedName>
    <definedName name="MC_BV_C_hold_outcome_T_hold_improve" localSheetId="3">MC_Tree_1!$D$89</definedName>
    <definedName name="MC_BV_C_hold_outcome_T_hold_worse" localSheetId="3">MC_Tree_1!$D$95</definedName>
    <definedName name="MC_BV_D_after_delin_avg_C_dev_avg" localSheetId="3">MC_Tree_1!$E$65</definedName>
    <definedName name="MC_BV_D_after_delin_avg_T_sell_avg_data" localSheetId="3">MC_Tree_1!$E$73</definedName>
    <definedName name="MC_BV_D_after_delin_good_C_dev_good" localSheetId="3">MC_Tree_1!$E$51</definedName>
    <definedName name="MC_BV_D_after_delin_good_T_sell_good_data" localSheetId="3">MC_Tree_1!$E$59</definedName>
    <definedName name="MC_BV_D_after_delin_poor_C_dev_poor" localSheetId="3">MC_Tree_1!$E$77</definedName>
    <definedName name="MC_BV_D_after_delin_poor_T_sell_poor_data" localSheetId="3">MC_Tree_1!$E$85</definedName>
    <definedName name="MC_BV_D_root_C_delin_result" localSheetId="3">MC_Tree_1!$C$61</definedName>
    <definedName name="MC_BV_D_root_C_full_prod" localSheetId="3">MC_Tree_1!$C$29</definedName>
    <definedName name="MC_BV_D_root_C_hold_outcome" localSheetId="3">MC_Tree_1!$C$91</definedName>
    <definedName name="MC_BV_D_root_T_sell_undeveloped" localSheetId="3">MC_Tree_1!$C$87</definedName>
    <definedName name="MC_N_C_delin_result" localSheetId="3">MC_Tree_1!$D$60</definedName>
    <definedName name="MC_N_C_dev_avg" localSheetId="3">MC_Tree_1!$F$64</definedName>
    <definedName name="MC_N_C_dev_good" localSheetId="3">MC_Tree_1!$F$50</definedName>
    <definedName name="MC_N_C_dev_poor" localSheetId="3">MC_Tree_1!$F$76</definedName>
    <definedName name="MC_N_C_full_price_high" localSheetId="3">MC_Tree_1!$E$22</definedName>
    <definedName name="MC_N_C_full_price_low" localSheetId="3">MC_Tree_1!$E$40</definedName>
    <definedName name="MC_N_C_full_price_mid" localSheetId="3">MC_Tree_1!$E$32</definedName>
    <definedName name="MC_N_C_full_prod" localSheetId="3">MC_Tree_1!$D$28</definedName>
    <definedName name="MC_N_C_hold_outcome" localSheetId="3">MC_Tree_1!$D$90</definedName>
    <definedName name="MC_N_D_after_delin_avg" localSheetId="3">MC_Tree_1!$E$70</definedName>
    <definedName name="MC_N_D_after_delin_good" localSheetId="3">MC_Tree_1!$E$56</definedName>
    <definedName name="MC_N_D_after_delin_poor" localSheetId="3">MC_Tree_1!$E$82</definedName>
    <definedName name="MC_N_D_root" localSheetId="3">MC_Tree_1!$C$46</definedName>
    <definedName name="MC_NP_T_dev_avg_high" localSheetId="3">MC_Tree_1!$G$62</definedName>
    <definedName name="MC_NP_T_dev_avg_low" localSheetId="3">MC_Tree_1!$G$68</definedName>
    <definedName name="MC_NP_T_dev_avg_mid" localSheetId="3">MC_Tree_1!$G$66</definedName>
    <definedName name="MC_NP_T_dev_good_high" localSheetId="3">MC_Tree_1!$G$48</definedName>
    <definedName name="MC_NP_T_dev_good_low" localSheetId="3">MC_Tree_1!$G$54</definedName>
    <definedName name="MC_NP_T_dev_good_mid" localSheetId="3">MC_Tree_1!$G$52</definedName>
    <definedName name="MC_NP_T_dev_poor_high" localSheetId="3">MC_Tree_1!$G$74</definedName>
    <definedName name="MC_NP_T_dev_poor_low" localSheetId="3">MC_Tree_1!$G$80</definedName>
    <definedName name="MC_NP_T_dev_poor_mid" localSheetId="3">MC_Tree_1!$G$78</definedName>
    <definedName name="MC_NP_T_full_hh" localSheetId="3">MC_Tree_1!$F$20</definedName>
    <definedName name="MC_NP_T_full_hl" localSheetId="3">MC_Tree_1!$F$26</definedName>
    <definedName name="MC_NP_T_full_hm" localSheetId="3">MC_Tree_1!$F$24</definedName>
    <definedName name="MC_NP_T_full_lh" localSheetId="3">MC_Tree_1!$F$38</definedName>
    <definedName name="MC_NP_T_full_ll" localSheetId="3">MC_Tree_1!$F$44</definedName>
    <definedName name="MC_NP_T_full_lm" localSheetId="3">MC_Tree_1!$F$42</definedName>
    <definedName name="MC_NP_T_full_mh" localSheetId="3">MC_Tree_1!$F$30</definedName>
    <definedName name="MC_NP_T_full_ml" localSheetId="3">MC_Tree_1!$F$36</definedName>
    <definedName name="MC_NP_T_full_mm" localSheetId="3">MC_Tree_1!$F$34</definedName>
    <definedName name="MC_NP_T_hold_flat" localSheetId="3">MC_Tree_1!$E$92</definedName>
    <definedName name="MC_NP_T_hold_improve" localSheetId="3">MC_Tree_1!$E$88</definedName>
    <definedName name="MC_NP_T_hold_worse" localSheetId="3">MC_Tree_1!$E$94</definedName>
    <definedName name="MC_NP_T_sell_avg_data" localSheetId="3">MC_Tree_1!$F$72</definedName>
    <definedName name="MC_NP_T_sell_good_data" localSheetId="3">MC_Tree_1!$F$58</definedName>
    <definedName name="MC_NP_T_sell_poor_data" localSheetId="3">MC_Tree_1!$F$84</definedName>
    <definedName name="MC_NP_T_sell_undeveloped" localSheetId="3">MC_Tree_1!$D$86</definedName>
    <definedName name="MC_V_C_delin_result" localSheetId="3">MC_Tree_1!$D$61</definedName>
    <definedName name="MC_V_C_dev_avg" localSheetId="3">MC_Tree_1!$F$65</definedName>
    <definedName name="MC_V_C_dev_good" localSheetId="3">MC_Tree_1!$F$51</definedName>
    <definedName name="MC_V_C_dev_poor" localSheetId="3">MC_Tree_1!$F$77</definedName>
    <definedName name="MC_V_C_full_price_high" localSheetId="3">MC_Tree_1!$E$23</definedName>
    <definedName name="MC_V_C_full_price_low" localSheetId="3">MC_Tree_1!$E$41</definedName>
    <definedName name="MC_V_C_full_price_mid" localSheetId="3">MC_Tree_1!$E$33</definedName>
    <definedName name="MC_V_C_full_prod" localSheetId="3">MC_Tree_1!$D$29</definedName>
    <definedName name="MC_V_C_hold_outcome" localSheetId="3">MC_Tree_1!$D$91</definedName>
    <definedName name="MC_V_D_after_delin_avg" localSheetId="3">MC_Tree_1!$E$71</definedName>
    <definedName name="MC_V_D_after_delin_good" localSheetId="3">MC_Tree_1!$E$57</definedName>
    <definedName name="MC_V_D_after_delin_poor" localSheetId="3">MC_Tree_1!$E$83</definedName>
    <definedName name="MC_V_D_root" localSheetId="3">MC_Tree_1!$C$47</definedName>
    <definedName name="MC_V_T_dev_avg_high" localSheetId="3">MC_Tree_1!$G$63</definedName>
    <definedName name="MC_V_T_dev_avg_low" localSheetId="3">MC_Tree_1!$G$69</definedName>
    <definedName name="MC_V_T_dev_avg_mid" localSheetId="3">MC_Tree_1!$G$67</definedName>
    <definedName name="MC_V_T_dev_good_high" localSheetId="3">MC_Tree_1!$G$49</definedName>
    <definedName name="MC_V_T_dev_good_low" localSheetId="3">MC_Tree_1!$G$55</definedName>
    <definedName name="MC_V_T_dev_good_mid" localSheetId="3">MC_Tree_1!$G$53</definedName>
    <definedName name="MC_V_T_dev_poor_high" localSheetId="3">MC_Tree_1!$G$75</definedName>
    <definedName name="MC_V_T_dev_poor_low" localSheetId="3">MC_Tree_1!$G$81</definedName>
    <definedName name="MC_V_T_dev_poor_mid" localSheetId="3">MC_Tree_1!$G$79</definedName>
    <definedName name="MC_V_T_full_hh" localSheetId="3">MC_Tree_1!$F$21</definedName>
    <definedName name="MC_V_T_full_hl" localSheetId="3">MC_Tree_1!$F$27</definedName>
    <definedName name="MC_V_T_full_hm" localSheetId="3">MC_Tree_1!$F$25</definedName>
    <definedName name="MC_V_T_full_lh" localSheetId="3">MC_Tree_1!$F$39</definedName>
    <definedName name="MC_V_T_full_ll" localSheetId="3">MC_Tree_1!$F$45</definedName>
    <definedName name="MC_V_T_full_lm" localSheetId="3">MC_Tree_1!$F$43</definedName>
    <definedName name="MC_V_T_full_mh" localSheetId="3">MC_Tree_1!$F$31</definedName>
    <definedName name="MC_V_T_full_ml" localSheetId="3">MC_Tree_1!$F$37</definedName>
    <definedName name="MC_V_T_full_mm" localSheetId="3">MC_Tree_1!$F$35</definedName>
    <definedName name="MC_V_T_hold_flat" localSheetId="3">MC_Tree_1!$E$93</definedName>
    <definedName name="MC_V_T_hold_improve" localSheetId="3">MC_Tree_1!$E$89</definedName>
    <definedName name="MC_V_T_hold_worse" localSheetId="3">MC_Tree_1!$E$95</definedName>
    <definedName name="MC_V_T_sell_avg_data" localSheetId="3">MC_Tree_1!$F$73</definedName>
    <definedName name="MC_V_T_sell_good_data" localSheetId="3">MC_Tree_1!$F$59</definedName>
    <definedName name="MC_V_T_sell_poor_data" localSheetId="3">MC_Tree_1!$F$85</definedName>
    <definedName name="MC_V_T_sell_undeveloped" localSheetId="3">MC_Tree_1!$D$87</definedName>
    <definedName name="SellAcreageWithDataValue">MC_Tree_1!$C$10</definedName>
    <definedName name="SellAcreageWithDataValue2">MC_Tree_1!$C$12</definedName>
    <definedName name="SellAcreageWithDataValue3">MC_Tree_1!$C$14</definedName>
    <definedName name="SellUndevelopedAcreageValue">MC_Tree_1!$C$8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3" l="1"/>
  <c r="C29" i="3"/>
  <c r="C61" i="3"/>
  <c r="E85" i="3"/>
  <c r="E77" i="3"/>
  <c r="E59" i="3"/>
  <c r="E51" i="3"/>
  <c r="E73" i="3"/>
  <c r="BD1" i="4" s="1"/>
  <c r="E65" i="3"/>
  <c r="BL1" i="4"/>
  <c r="BK1" i="4"/>
  <c r="BJ1" i="4"/>
  <c r="BI1" i="4"/>
  <c r="BH1" i="4"/>
  <c r="BG1" i="4"/>
  <c r="BF1" i="4"/>
  <c r="BE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87" i="3"/>
  <c r="G78" i="3"/>
  <c r="G68" i="3"/>
  <c r="F58" i="3"/>
  <c r="G48" i="3"/>
  <c r="F38" i="3"/>
  <c r="D29" i="3"/>
  <c r="E84" i="3"/>
  <c r="C60" i="3"/>
  <c r="E95" i="3"/>
  <c r="D86" i="3"/>
  <c r="F77" i="3"/>
  <c r="G67" i="3"/>
  <c r="E57" i="3"/>
  <c r="C47" i="3"/>
  <c r="F37" i="3"/>
  <c r="F27" i="3"/>
  <c r="E76" i="3"/>
  <c r="C28" i="3"/>
  <c r="E94" i="3"/>
  <c r="F85" i="3"/>
  <c r="G75" i="3"/>
  <c r="G66" i="3"/>
  <c r="G55" i="3"/>
  <c r="F45" i="3"/>
  <c r="F36" i="3"/>
  <c r="F26" i="3"/>
  <c r="E93" i="3"/>
  <c r="F84" i="3"/>
  <c r="G74" i="3"/>
  <c r="F65" i="3"/>
  <c r="G54" i="3"/>
  <c r="F44" i="3"/>
  <c r="F35" i="3"/>
  <c r="F25" i="3"/>
  <c r="E64" i="3"/>
  <c r="E92" i="3"/>
  <c r="E83" i="3"/>
  <c r="F73" i="3"/>
  <c r="G63" i="3"/>
  <c r="G53" i="3"/>
  <c r="F43" i="3"/>
  <c r="F34" i="3"/>
  <c r="E58" i="3"/>
  <c r="E50" i="3"/>
  <c r="E89" i="3"/>
  <c r="D61" i="3"/>
  <c r="F31" i="3"/>
  <c r="F21" i="3"/>
  <c r="F30" i="3"/>
  <c r="E72" i="3"/>
  <c r="F24" i="3"/>
  <c r="D91" i="3"/>
  <c r="F72" i="3"/>
  <c r="G62" i="3"/>
  <c r="G52" i="3"/>
  <c r="F42" i="3"/>
  <c r="E33" i="3"/>
  <c r="E23" i="3"/>
  <c r="G80" i="3"/>
  <c r="E71" i="3"/>
  <c r="F51" i="3"/>
  <c r="C90" i="3"/>
  <c r="G79" i="3"/>
  <c r="G69" i="3"/>
  <c r="G49" i="3"/>
  <c r="F20" i="3"/>
  <c r="G81" i="3"/>
  <c r="E41" i="3"/>
  <c r="E88" i="3"/>
  <c r="F59" i="3"/>
  <c r="F39" i="3"/>
  <c r="C86" i="3"/>
</calcChain>
</file>

<file path=xl/sharedStrings.xml><?xml version="1.0" encoding="utf-8"?>
<sst xmlns="http://schemas.openxmlformats.org/spreadsheetml/2006/main" count="108" uniqueCount="93">
  <si>
    <t>{"_v":2,"trees":{"MC_Tree_1":"{\r\n  \"RootId\": \"D_root\",\r\n  \"Nodes\": {\r\n    \"D_root\": {\r\n      \"type\": \"decision\",\r\n      \"id\": \"D_root\",\r\n      \"name\": \"Shale Gas Development\",\r\n      \"options\": [\r\n        {\r\n          \"name\": \"Full Pad Development (8 Wells)\",\r\n          \"childId\": \"C_full_prod\",\r\n          \"value\": -40000000\r\n        },\r\n        {\r\n          \"name\": \"Delineation Wells First (2 Wells)\",\r\n          \"childId\": \"C_delin_result\",\r\n          \"value\": -12000000\r\n        },\r\n        {\r\n          \"name\": \"Sell Undeveloped Acreage\",\r\n          \"childId\": \"T_sell_undeveloped\",\r\n          \"value\": 8000000\r\n        },\r\n        {\r\n          \"name\": \"Hold and Wait\",\r\n          \"childId\": \"C_hold_outcome\"\r\n        }\r\n      ]\r\n    },\r\n    \"C_full_prod\": {\r\n      \"type\": \"chance\",\r\n      \"id\": \"C_full_prod\",\r\n      \"name\": \"Well Productivity (Full Pad)\",\r\n      \"branches\": [\r\n        {\r\n          \"name\": \"High EUR (2.5 Bcf/well)\",\r\n          \"probability\": 0.2,\r\n          \"childId\": \"C_full_price_high\"\r\n        },\r\n        {\r\n          \"name\": \"Mid EUR (1.5 Bcf/well)\",\r\n          \"probability\": 0.5,\r\n          \"childId\": \"C_full_price_mid\"\r\n        },\r\n        {\r\n          \"name\": \"Low EUR (0.7 Bcf/well)\",\r\n          \"probability\": 0.3,\r\n          \"childId\": \"C_full_price_low\"\r\n        }\r\n      ]\r\n    },\r\n    \"C_full_price_high\": {\r\n      \"type\": \"chance\",\r\n      \"id\": \"C_full_price_high\",\r\n      \"name\": \"Gas Price (High EUR)\",\r\n      \"branches\": [\r\n        {\r\n          \"name\": \"High Gas Price ($5.50/Mcf)\",\r\n          \"probability\": 0.25,\r\n          \"childId\": \"T_full_hh\",\r\n          \"value\": 190000000\r\n        },\r\n        {\r\n          \"name\": \"Mid Gas Price ($3.50/Mcf)\",\r\n          \"probability\": 0.5,\r\n          \"childId\": \"T_full_hm\",\r\n          \"value\": 120000000\r\n        },\r\n        {\r\n          \"name\": \"Low Gas Price ($2.00/Mcf)\",\r\n          \"probability\": 0.25,\r\n          \"childId\": \"T_full_hl\",\r\n          \"value\": 55000000\r\n        }\r\n      ]\r\n    },\r\n    \"T_full_hh\": {\r\n      \"type\": \"terminal\",\r\n      \"id\": \"T_full_hh\",\r\n      \"name\": \"Full: High EUR+High Price\",\r\n      \"value\": 0\r\n    },\r\n    \"T_full_hm\": {\r\n      \"type\": \"terminal\",\r\n      \"id\": \"T_full_hm\",\r\n      \"name\": \"Full: High EUR+Mid Price\",\r\n      \"value\": 0\r\n    },\r\n    \"T_full_hl\": {\r\n      \"type\": \"terminal\",\r\n      \"id\": \"T_full_hl\",\r\n      \"name\": \"Full: High EUR+Low Price\",\r\n      \"value\": 0\r\n    },\r\n    \"C_full_price_mid\": {\r\n      \"type\": \"chance\",\r\n      \"id\": \"C_full_price_mid\",\r\n      \"name\": \"Gas Price (Mid EUR)\",\r\n      \"branches\": [\r\n        {\r\n          \"name\": \"High Gas Price ($5.50/Mcf)\",\r\n          \"probability\": 0.25,\r\n          \"childId\": \"T_full_mh\",\r\n          \"value\": 105000000\r\n        },\r\n        {\r\n          \"name\": \"Mid Gas Price ($3.50/Mcf)\",\r\n          \"probability\": 0.5,\r\n          \"childId\": \"T_full_mm\",\r\n          \"value\": 62000000\r\n        },\r\n        {\r\n          \"name\": \"Low Gas Price ($2.00/Mcf)\",\r\n          \"probability\": 0.25,\r\n          \"childId\": \"T_full_ml\",\r\n          \"value\": 18000000\r\n        }\r\n      ]\r\n    },\r\n    \"T_full_mh\": {\r\n      \"type\": \"terminal\",\r\n      \"id\": \"T_full_mh\",\r\n      \"name\": \"Full: Mid EUR+High Price\",\r\n      \"value\": 0\r\n    },\r\n    \"T_full_mm\": {\r\n      \"type\": \"terminal\",\r\n      \"id\": \"T_full_mm\",\r\n      \"name\": \"Full: Mid EUR+Mid Price\",\r\n      \"value\": 0\r\n    },\r\n    \"T_full_ml\": {\r\n      \"type\": \"terminal\",\r\n      \"id\": \"T_full_ml\",\r\n      \"name\": \"Full: Mid EUR+Low Price\",\r\n      \"value\": 0\r\n    },\r\n    \"C_full_price_low\": {\r\n      \"type\": \"chance\",\r\n      \"id\": \"C_full_price_low\",\r\n      \"name\": \"Gas Price (Low EUR)\",\r\n      \"branches\": [\r\n        {\r\n          \"name\": \"High Gas Price ($5.50/Mcf)\",\r\n          \"probability\": 0.25,\r\n          \"childId\": \"T_full_lh\",\r\n          \"value\": 42000000\r\n        },\r\n        {\r\n          \"name\": \"Mid Gas Price ($3.50/Mcf)\",\r\n          \"probability\": 0.5,\r\n          \"childId\": \"T_full_lm\",\r\n          \"value\": 15000000\r\n        },\r\n        {\r\n          \"name\": \"Low Gas Price ($2.00/Mcf)\",\r\n          \"probability\": 0.25,\r\n          \"childId\": \"T_full_ll\",\r\n          \"value\": -8000000\r\n        }\r\n      ]\r\n    },\r\n    \"T_full_lh\": {\r\n      \"type\": \"terminal\",\r\n      \"id\": \"T_full_lh\",\r\n      \"name\": \"Full: Low EUR+High Price\",\r\n      \"value\": 0\r\n    },\r\n    \"T_full_lm\": {\r\n      \"type\": \"terminal\",\r\n      \"id\": \"T_full_lm\",\r\n      \"name\": \"Full: Low EUR+Mid Price\",\r\n      \"value\": 0\r\n    },\r\n    \"T_full_ll\": {\r\n      \"type\": \"terminal\",\r\n      \"id\": \"T_full_ll\",\r\n      \"name\": \"Full: Low EUR+Low Price\",\r\n      \"value\": 0\r\n    },\r\n    \"C_delin_result\": {\r\n      \"type\": \"chance\",\r\n      \"id\": \"C_delin_result\",\r\n      \"name\": \"Delineation Well Results\",\r\n      \"branches\": [\r\n        {\r\n          \"name\": \"Strong Results (High IP)\",\r\n          \"probability\": 0.3,\r\n          \"childId\": \"D_after_delin_good\"\r\n        },\r\n        {\r\n          \"name\": \"Average Results\",\r\n          \"probability\": 0.45,\r\n          \"childId\": \"D_after_delin_avg\"\r\n        },\r\n        {\r\n          \"name\": \"Poor Results (Low IP)\",\r\n          \"probability\": 0.25,\r\n          \"childId\": \"D_after_delin_poor\"\r\n        }\r\n      ]\r\n    },\r\n    \"D_after_delin_good\": {\r\n      \"type\": \"decision\",\r\n      \"id\": \"D_after_delin_good\",\r\n      \"name\": \"After Good Delineation\",\r\n      \"options\": [\r\n        {\r\n          \"name\": \"Full Development (6 More Wells)\",\r\n          \"childId\": \"C_dev_good\",\r\n          \"value\": -30000000\r\n        },\r\n        {\r\n          \"name\": \"Sell Acreage with Data\",\r\n          \"childId\": \"T_sell_good_data\",\r\n          \"value\": 35000000\r\n        }\r\n      ]\r\n    },\r\n    \"C_dev_good\": {\r\n      \"type\": \"chance\",\r\n      \"id\": \"C_dev_good\",\r\n      \"name\": \"Gas Price (Good Delin)\",\r\n      \"branches\": [\r\n        {\r\n          \"name\": \"High Gas Price\",\r\n          \"probability\": 0.25,\r\n          \"childId\": \"T_dev_good_high\",\r\n          \"value\": 175000000\r\n        },\r\n        {\r\n          \"name\": \"Mid Gas Price\",\r\n          \"probability\": 0.5,\r\n          \"childId\": \"T_dev_good_mid\",\r\n          \"value\": 110000000\r\n        },\r\n        {\r\n          \"name\": \"Low Gas Price\",\r\n          \"probability\": 0.25,\r\n          \"childId\": \"T_dev_good_low\",\r\n          \"value\": 45000000\r\n        }\r\n      ]\r\n    },\r\n    \"T_dev_good_high\": {\r\n      \"type\": \"terminal\",\r\n      \"id\": \"T_dev_good_high\",\r\n      \"name\": \"Good Delin+High Price\",\r\n      \"value\": 0\r\n    },\r\n    \"T_dev_good_mid\": {\r\n      \"type\": \"terminal\",\r\n      \"id\": \"T_dev_good_mid\",\r\n      \"name\": \"Good Delin+Mid Price\",\r\n      \"value\": 0\r\n    },\r\n    \"T_dev_good_low\": {\r\n      \"type\": \"terminal\",\r\n      \"id\": \"T_dev_good_low\",\r\n      \"name\": \"Good Delin+Low Price\",\r\n      \"value\": 0\r\n    },\r\n    \"T_sell_good_data\": {\r\n      \"type\": \"terminal\",\r\n      \"id\": \"T_sell_good_data\",\r\n      \"name\": \"Sell with Good Data\",\r\n      \"value\": 0\r\n    },\r\n    \"D_after_delin_avg\": {\r\n      \"type\": \"decision\",\r\n      \"id\": \"D_after_delin_avg\",\r\n      \"name\": \"After Average Delineation\",\r\n      \"options\": [\r\n        {\r\n          \"name\": \"Full Development (6 More Wells)\",\r\n          \"childId\": \"C_dev_avg\",\r\n          \"value\": -30000000\r\n        },\r\n        {\r\n          \"name\": \"Sell Acreage with Data\",\r\n          \"childId\": \"T_sell_avg_data\",\r\n          \"value\": 18000000\r\n        }\r\n      ]\r\n    },\r\n    \"C_dev_avg\": {\r\n      \"type\": \"chance\",\r\n      \"id\": \"C_dev_avg\",\r\n      \"name\": \"Gas Price (Avg Delin)\",\r\n      \"branches\": [\r\n        {\r\n          \"name\": \"High Gas Price\",\r\n          \"probability\": 0.25,\r\n          \"childId\": \"T_dev_avg_high\",\r\n          \"value\": 95000000\r\n        },\r\n        {\r\n          \"name\": \"Mid Gas Price\",\r\n          \"probability\": 0.5,\r\n          \"childId\": \"T_dev_avg_mid\",\r\n          \"value\": 48000000\r\n        },\r\n        {\r\n          \"name\": \"Low Gas Price\",\r\n          \"probability\": 0.25,\r\n          \"childId\": \"T_dev_avg_low\",\r\n          \"value\": 5000000\r\n        }\r\n      ]\r\n    },\r\n    \"T_dev_avg_high\": {\r\n      \"type\": \"terminal\",\r\n      \"id\": \"T_dev_avg_high\",\r\n      \"name\": \"Avg Delin+High Price\",\r\n      \"value\": 0\r\n    },\r\n    \"T_dev_avg_mid\": {\r\n      \"type\": \"terminal\",\r\n      \"id\": \"T_dev_avg_mid\",\r\n      \"name\": \"Avg Delin+Mid Price\",\r\n      \"value\": 0\r\n    },\r\n    \"T_dev_avg_low\": {\r\n      \"type\": \"terminal\",\r\n      \"id\": \"T_dev_avg_low\",\r\n      \"name\": \"Avg Delin+Low Price\",\r\n      \"value\": 0\r\n    },\r\n    \"T_sell_avg_data\": {\r\n      \"type\": \"terminal\",\r\n      \"id\": \"T_sell_avg_data\",\r\n      \"name\": \"Sell with Average Data\",\r\n      \"value\": 0\r\n    },\r\n    \"D_after_delin_poor\": {\r\n      \"type\": \"decision\",\r\n      \"id\": \"D_after_delin_poor\",\r\n      \"name\": \"After Poor Delineation\",\r\n      \"options\": [\r\n        {\r\n          \"name\": \"Attempt Development Anyway\",\r\n          \"childId\": \"C_dev_poor\",\r\n          \"value\": -30000000\r\n        },\r\n        {\r\n          \"name\": \"Sell Acreage with Data\",\r\n          \"childId\": \"T_sell_poor_data\",\r\n          \"value\": 5000000\r\n        }\r\n      ]\r\n    },\r\n    \"C_dev_poor\": {\r\n      \"type\": \"chance\",\r\n      \"id\": \"C_dev_poor\",\r\n      \"name\": \"Gas Price (Poor Delin)\",\r\n      \"branches\": [\r\n        {\r\n          \"name\": \"High Gas Price\",\r\n          \"probability\": 0.25,\r\n          \"childId\": \"T_dev_poor_high\",\r\n          \"value\": 30000000\r\n        },\r\n        {\r\n          \"name\": \"Mid Gas Price\",\r\n          \"probability\": 0.5,\r\n          \"childId\": \"T_dev_poor_mid\",\r\n          \"value\": -5000000\r\n        },\r\n        {\r\n          \"name\": \"Low Gas Price\",\r\n          \"probability\": 0.25,\r\n          \"childId\": \"T_dev_poor_low\",\r\n          \"value\": -25000000\r\n        }\r\n      ]\r\n    },\r\n    \"T_dev_poor_high\": {\r\n      \"type\": \"terminal\",\r\n      \"id\": \"T_dev_poor_high\",\r\n      \"name\": \"Poor Delin+High Price\",\r\n      \"value\": 0\r\n    },\r\n    \"T_dev_poor_mid\": {\r\n      \"type\": \"terminal\",\r\n      \"id\": \"T_dev_poor_mid\",\r\n      \"name\": \"Poor Delin+Mid Price\",\r\n      \"value\": 0\r\n    },\r\n    \"T_dev_poor_low\": {\r\n      \"type\": \"terminal\",\r\n      \"id\": \"T_dev_poor_low\",\r\n      \"name\": \"Poor Delin+Low Price\",\r\n      \"value\": 0\r\n    },\r\n    \"T_sell_poor_data\": {\r\n      \"type\": \"terminal\",\r\n      \"id\": \"T_sell_poor_data\",\r\n      \"name\": \"Sell with Poor Data\",\r\n      \"value\": 0\r\n    },\r\n    \"T_sell_undeveloped\": {\r\n      \"type\": \"terminal\",\r\n      \"id\": \"T_sell_undeveloped\",\r\n      \"name\": \"Sell Undeveloped Acreage\",\r\n      \"value\": 0\r\n    },\r\n    \"C_hold_outcome\": {\r\n      \"type\": \"chance\",\r\n      \"id\": \"C_hold_outcome\",\r\n      \"name\": \"Market Conditions After Wait\",\r\n      \"branches\": [\r\n        {\r\n          \"name\": \"Market Improves\",\r\n          \"probability\": 0.3,\r\n          \"childId\": \"T_hold_improve\",\r\n          \"value\": 15000000\r\n        },\r\n        {\r\n          \"name\": \"Market Flat\",\r\n          \"probability\": 0.4,\r\n          \"childId\": \"T_hold_flat\",\r\n          \"value\": 6000000\r\n        },\r\n        {\r\n          \"name\": \"Market Deteriorates\",\r\n          \"probability\": 0.3,\r\n          \"childId\": \"T_hold_worse\",\r\n          \"value\": 2000000\r\n        }\r\n      ]\r\n    },\r\n    \"T_hold_improve\": {\r\n      \"type\": \"terminal\",\r\n      \"id\": \"T_hold_improve\",\r\n      \"name\": \"Hold: Market Improves\",\r\n      \"value\": 0\r\n    },\r\n    \"T_hold_flat\": {\r\n      \"type\": \"terminal\",\r\n      \"id\": \"T_hold_flat\",\r\n      \"name\": \"Hold: Market Flat\",\r\n      \"value\": 0\r\n    },\r\n    \"T_hold_worse\": {\r\n      \"type\": \"terminal\",\r\n      \"id\": \"T_hold_worse\",\r\n      \"name\": \"Hold: Market Deteriorates\",\r\n      \"value\": 0\r\n    }\r\n  },\r\n  \"Settings\": {\r\n    \"ModelName\": \"Shale Gas Development\",\r\n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\"MC_BV_D_root_C_full_prod\": \"=-FullPadDevelopment8WellsCost\",\r\n      \"MC_BV_D_root_C_delin_result\": \"=-DelineationWellsFirst2WellsCost\",\r\n      \"MC_BV_D_root_T_sell_undeveloped\": \"=SellUndevelopedAcreageValue\",\r\n      \"MC_BV_D_after_delin_good_C_dev_good\": \"=-FullDevelopment6MoreWellsCost\",\r\n      \"MC_BV_D_after_delin_good_T_sell_good_data\": \"=SellAcreageWithDataValue\",\r\n      \"MC_BV_D_after_delin_avg_C_dev_avg\": \"=-FullDevelopment6MoreWellsCost2\",\r\n      \"MC_BV_D_after_delin_avg_T_sell_avg_data\": \"=SellAcreageWithDataValue2\",\r\n      \"MC_BV_D_after_delin_poor_C_dev_poor\": \"=-AttemptDevelopmentAnywayCost\",\r\n      \"MC_BV_D_after_delin_poor_T_sell_poor_data\": \"=SellAcreageWithDataValue3\"\r\n  }\r\n}"}}</t>
  </si>
  <si>
    <t>Gas Price (High EUR)</t>
  </si>
  <si>
    <t>Well Productivity (Full Pad)</t>
  </si>
  <si>
    <t>Gas Price (Mid EUR)</t>
  </si>
  <si>
    <t>Gas Price (Low EUR)</t>
  </si>
  <si>
    <t>Shale Gas Development</t>
  </si>
  <si>
    <t>Gas Price (Good Delin)</t>
  </si>
  <si>
    <t>After Good Delineation</t>
  </si>
  <si>
    <t>Delineation Well Results</t>
  </si>
  <si>
    <t>Gas Price (Avg Delin)</t>
  </si>
  <si>
    <t>After Average Delineation</t>
  </si>
  <si>
    <t>Gas Price (Poor Delin)</t>
  </si>
  <si>
    <t>After Poor Delineation</t>
  </si>
  <si>
    <t>Market Conditions After Wait</t>
  </si>
  <si>
    <t>Shale Gas Development — Control Panel</t>
  </si>
  <si>
    <t>Adjust parameters below to update the decision tree instantly</t>
  </si>
  <si>
    <t>Parameter</t>
  </si>
  <si>
    <t>Value</t>
  </si>
  <si>
    <t>Units</t>
  </si>
  <si>
    <t>Notes</t>
  </si>
  <si>
    <t>Full Pad Development (8 Wells)</t>
  </si>
  <si>
    <t>$</t>
  </si>
  <si>
    <t>Investment for Well Productivity (Full Pad) path</t>
  </si>
  <si>
    <t>Delineation Wells First (2 Wells)</t>
  </si>
  <si>
    <t>Investment for Delineation Well Results path</t>
  </si>
  <si>
    <t>Sell Undeveloped Acreage</t>
  </si>
  <si>
    <t>Full Development (6 More Wells)</t>
  </si>
  <si>
    <t>Investment for Gas Price (Good Delin) path</t>
  </si>
  <si>
    <t>Sell Acreage with Data</t>
  </si>
  <si>
    <t>Sell with Good Data</t>
  </si>
  <si>
    <t>Investment for Gas Price (Avg Delin) path</t>
  </si>
  <si>
    <t>Sell with Average Data</t>
  </si>
  <si>
    <t>Attempt Development Anyway</t>
  </si>
  <si>
    <t>Investment for Gas Price (Poor Delin) path</t>
  </si>
  <si>
    <t>Sell with Poor Data</t>
  </si>
  <si>
    <t>Shale Gas Development Decision</t>
  </si>
  <si>
    <t>ModelChoice Example Model</t>
  </si>
  <si>
    <t>Background</t>
  </si>
  <si>
    <t>A mid-size E&amp;P company has secured leasehold rights on 5,000 net acres in</t>
  </si>
  <si>
    <t>an emerging shale gas play. Offset operators have shown mixed results, with</t>
  </si>
  <si>
    <t>well productivity varying significantly based on completion design and local</t>
  </si>
  <si>
    <t>geology. The company must decide how to develop the acreage position before</t>
  </si>
  <si>
    <t>leases begin to expire.</t>
  </si>
  <si>
    <t>Option 1: Full Pad Development - 8 Wells ($40M)</t>
  </si>
  <si>
    <t>Commit to a full 8-well pad development program at $5M per well including</t>
  </si>
  <si>
    <t>drilling, completion, and facilities. This captures economies of scale but</t>
  </si>
  <si>
    <t>carries maximum exposure to well productivity risk.</t>
  </si>
  <si>
    <t>Option 2: Delineation Wells First - 2 Wells ($12M)</t>
  </si>
  <si>
    <t>Drill two delineation wells at $6M each (higher unit cost due to mobilization)</t>
  </si>
  <si>
    <t>to test reservoir quality. Based on results, decide whether to commit to full</t>
  </si>
  <si>
    <t>development or sell the acreage with production data. Classic value-of-</t>
  </si>
  <si>
    <t>information approach.</t>
  </si>
  <si>
    <t>Option 3: Sell Undeveloped Acreage</t>
  </si>
  <si>
    <t>Sell the leasehold position to another operator. Expected $8M based on</t>
  </si>
  <si>
    <t>current market comparables for unproven acreage.</t>
  </si>
  <si>
    <t>Option 4: Hold and Wait</t>
  </si>
  <si>
    <t>Defer the decision and monitor offset well results and gas prices. Risk of</t>
  </si>
  <si>
    <t>lease expiration and reduced acreage value.</t>
  </si>
  <si>
    <t>Decision Objective</t>
  </si>
  <si>
    <t>Maximize expected NPV. Key tradeoff is between the cost efficiency of full</t>
  </si>
  <si>
    <t>development vs. the information value of delineation wells that reduce</t>
  </si>
  <si>
    <t>reservoir uncertainty before committing capital.</t>
  </si>
  <si>
    <t>Key Assumptions</t>
  </si>
  <si>
    <t>Full Pad Cost (8 Wells)</t>
  </si>
  <si>
    <t>$5M/well including facilities</t>
  </si>
  <si>
    <t>Delineation Cost (2 Wells)</t>
  </si>
  <si>
    <t>$6M/well (higher mobilization cost)</t>
  </si>
  <si>
    <t>Development After Delineation</t>
  </si>
  <si>
    <t>6 additional wells at $5M/well</t>
  </si>
  <si>
    <t>EUR per Well (High)</t>
  </si>
  <si>
    <t>2.5 Bcf</t>
  </si>
  <si>
    <t>Top quartile offset well performance</t>
  </si>
  <si>
    <t>EUR per Well (Mid)</t>
  </si>
  <si>
    <t>1.5 Bcf</t>
  </si>
  <si>
    <t>Median offset well performance</t>
  </si>
  <si>
    <t>EUR per Well (Low)</t>
  </si>
  <si>
    <t>0.7 Bcf</t>
  </si>
  <si>
    <t>Below expectations, poor completion</t>
  </si>
  <si>
    <t>Gas Price Scenarios</t>
  </si>
  <si>
    <t>$2.00/3.50/5.50</t>
  </si>
  <si>
    <t>Low/Mid/High per Mcf</t>
  </si>
  <si>
    <t>Undeveloped Acreage Value</t>
  </si>
  <si>
    <t>~$1,600/acre, unproven</t>
  </si>
  <si>
    <t>Proved Acreage Value (Good Data)</t>
  </si>
  <si>
    <t>~$7,000/acre with strong IP data</t>
  </si>
  <si>
    <t>Well Spacing</t>
  </si>
  <si>
    <t>8 wells / 640 acres</t>
  </si>
  <si>
    <t>80-acre spacing assumed</t>
  </si>
  <si>
    <t>Suggested Analyses</t>
  </si>
  <si>
    <t>▶ Strategy Table - Compare full pad vs delineation-first vs sell approaches</t>
  </si>
  <si>
    <t>▶ Sensitivity Analysis - How do gas price and EUR per well affect optimal strategy?</t>
  </si>
  <si>
    <t>▶ Risk Profile - Compare risk exposure of full development vs staged approach</t>
  </si>
  <si>
    <t>▶ Value of Information - Quantify the benefit of delineation well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</si>
</sst>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46</xdr:row>
      <xdr:rowOff>0</xdr:rowOff>
    </xdr:from>
    <xdr:to>
      <xdr:col>2</xdr:col>
      <xdr:colOff>9525</xdr:colOff>
      <xdr:row>46</xdr:row>
      <xdr:rowOff>0</xdr:rowOff>
    </xdr:to>
    <xdr:cxnSp macro="">
      <xdr:nvCxnSpPr>
        <xdr:cNvPr id="131" name="MC_Entry">
          <a:extLst>
            <a:ext uri="{FF2B5EF4-FFF2-40B4-BE49-F238E27FC236}">
              <a16:creationId xmlns:a16="http://schemas.microsoft.com/office/drawing/2014/main" id="{72EB83CE-E3D3-1BC5-5B9D-0610D577A3E6}"/>
            </a:ext>
          </a:extLst>
        </xdr:cNvPr>
        <xdr:cNvCxnSpPr/>
      </xdr:nvCxnSpPr>
      <xdr:spPr>
        <a:xfrm>
          <a:off x="665163" y="8705850"/>
          <a:ext cx="166370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45</xdr:row>
      <xdr:rowOff>99251</xdr:rowOff>
    </xdr:from>
    <xdr:ext cx="1189108" cy="182550"/>
    <xdr:sp macro="_xll.MC_OnTreeNameClick" textlink="">
      <xdr:nvSpPr>
        <xdr:cNvPr id="132" name="MC_TreeName">
          <a:extLst>
            <a:ext uri="{FF2B5EF4-FFF2-40B4-BE49-F238E27FC236}">
              <a16:creationId xmlns:a16="http://schemas.microsoft.com/office/drawing/2014/main" id="{98EDB175-4F19-6CB4-BE07-CDC84E51B617}"/>
            </a:ext>
          </a:extLst>
        </xdr:cNvPr>
        <xdr:cNvSpPr txBox="1"/>
      </xdr:nvSpPr>
      <xdr:spPr>
        <a:xfrm>
          <a:off x="665163" y="8614601"/>
          <a:ext cx="11891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Shale Gas Development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84208</xdr:colOff>
      <xdr:row>27</xdr:row>
      <xdr:rowOff>184150</xdr:rowOff>
    </xdr:from>
    <xdr:to>
      <xdr:col>3</xdr:col>
      <xdr:colOff>47626</xdr:colOff>
      <xdr:row>46</xdr:row>
      <xdr:rowOff>310</xdr:rowOff>
    </xdr:to>
    <xdr:sp macro="" textlink="">
      <xdr:nvSpPr>
        <xdr:cNvPr id="133" name="MC_BR_D_root_C_full_prod">
          <a:extLst>
            <a:ext uri="{FF2B5EF4-FFF2-40B4-BE49-F238E27FC236}">
              <a16:creationId xmlns:a16="http://schemas.microsoft.com/office/drawing/2014/main" id="{CACA213F-B642-D8D5-B1B1-81FECD19FBF3}"/>
            </a:ext>
          </a:extLst>
        </xdr:cNvPr>
        <xdr:cNvSpPr/>
      </xdr:nvSpPr>
      <xdr:spPr>
        <a:xfrm>
          <a:off x="2403546" y="5270500"/>
          <a:ext cx="3082855" cy="3435660"/>
        </a:xfrm>
        <a:custGeom>
          <a:avLst/>
          <a:gdLst/>
          <a:ahLst/>
          <a:cxnLst/>
          <a:rect l="0" t="0" r="0" b="0"/>
          <a:pathLst>
            <a:path w="3082855" h="3435660">
              <a:moveTo>
                <a:pt x="0" y="3435041"/>
              </a:moveTo>
              <a:lnTo>
                <a:pt x="166624" y="6042"/>
              </a:lnTo>
              <a:lnTo>
                <a:pt x="172967" y="0"/>
              </a:lnTo>
              <a:lnTo>
                <a:pt x="3082854" y="0"/>
              </a:lnTo>
              <a:lnTo>
                <a:pt x="3082854" y="12700"/>
              </a:lnTo>
              <a:lnTo>
                <a:pt x="172967" y="12700"/>
              </a:lnTo>
              <a:lnTo>
                <a:pt x="179309" y="6658"/>
              </a:lnTo>
              <a:lnTo>
                <a:pt x="12685" y="3435659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497974" cy="182550"/>
    <xdr:sp macro="_xll.MC_OnBranchLabelClick" textlink="">
      <xdr:nvSpPr>
        <xdr:cNvPr id="134" name="MC_BN_D_root_C_full_prod">
          <a:extLst>
            <a:ext uri="{FF2B5EF4-FFF2-40B4-BE49-F238E27FC236}">
              <a16:creationId xmlns:a16="http://schemas.microsoft.com/office/drawing/2014/main" id="{9D9D409B-7D0B-8043-2731-604697451C06}"/>
            </a:ext>
          </a:extLst>
        </xdr:cNvPr>
        <xdr:cNvSpPr txBox="1"/>
      </xdr:nvSpPr>
      <xdr:spPr>
        <a:xfrm>
          <a:off x="2605723" y="5185601"/>
          <a:ext cx="14979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Pad Development (8 Wells)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74706</xdr:colOff>
      <xdr:row>45</xdr:row>
      <xdr:rowOff>189510</xdr:rowOff>
    </xdr:from>
    <xdr:to>
      <xdr:col>3</xdr:col>
      <xdr:colOff>47626</xdr:colOff>
      <xdr:row>60</xdr:row>
      <xdr:rowOff>15876</xdr:rowOff>
    </xdr:to>
    <xdr:sp macro="" textlink="">
      <xdr:nvSpPr>
        <xdr:cNvPr id="135" name="MC_BR_D_root_C_delin_result">
          <a:extLst>
            <a:ext uri="{FF2B5EF4-FFF2-40B4-BE49-F238E27FC236}">
              <a16:creationId xmlns:a16="http://schemas.microsoft.com/office/drawing/2014/main" id="{BB2E55A0-9FB8-BE99-4AE2-D13B6EB36023}"/>
            </a:ext>
          </a:extLst>
        </xdr:cNvPr>
        <xdr:cNvSpPr/>
      </xdr:nvSpPr>
      <xdr:spPr>
        <a:xfrm>
          <a:off x="2394044" y="8704860"/>
          <a:ext cx="3092357" cy="2683866"/>
        </a:xfrm>
        <a:custGeom>
          <a:avLst/>
          <a:gdLst/>
          <a:ahLst/>
          <a:cxnLst/>
          <a:rect l="0" t="0" r="0" b="0"/>
          <a:pathLst>
            <a:path w="3092357" h="2683866">
              <a:moveTo>
                <a:pt x="31689" y="0"/>
              </a:moveTo>
              <a:lnTo>
                <a:pt x="198313" y="2667000"/>
              </a:lnTo>
              <a:lnTo>
                <a:pt x="182469" y="2652115"/>
              </a:lnTo>
              <a:lnTo>
                <a:pt x="3092356" y="2652115"/>
              </a:lnTo>
              <a:lnTo>
                <a:pt x="3092356" y="2683865"/>
              </a:lnTo>
              <a:lnTo>
                <a:pt x="182469" y="2683865"/>
              </a:lnTo>
              <a:lnTo>
                <a:pt x="166624" y="2668980"/>
              </a:lnTo>
              <a:lnTo>
                <a:pt x="0" y="19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59</xdr:row>
      <xdr:rowOff>99251</xdr:rowOff>
    </xdr:from>
    <xdr:ext cx="1509067" cy="182550"/>
    <xdr:sp macro="_xll.MC_OnBranchLabelClick" textlink="">
      <xdr:nvSpPr>
        <xdr:cNvPr id="136" name="MC_BN_D_root_C_delin_result">
          <a:extLst>
            <a:ext uri="{FF2B5EF4-FFF2-40B4-BE49-F238E27FC236}">
              <a16:creationId xmlns:a16="http://schemas.microsoft.com/office/drawing/2014/main" id="{8762E12A-D5C3-76BC-1837-ED3CC324F4F1}"/>
            </a:ext>
          </a:extLst>
        </xdr:cNvPr>
        <xdr:cNvSpPr txBox="1"/>
      </xdr:nvSpPr>
      <xdr:spPr>
        <a:xfrm>
          <a:off x="2605723" y="11281601"/>
          <a:ext cx="15090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Delineation Wells First (2 Wells)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45</xdr:row>
      <xdr:rowOff>190361</xdr:rowOff>
    </xdr:from>
    <xdr:to>
      <xdr:col>3</xdr:col>
      <xdr:colOff>47626</xdr:colOff>
      <xdr:row>86</xdr:row>
      <xdr:rowOff>6351</xdr:rowOff>
    </xdr:to>
    <xdr:sp macro="" textlink="">
      <xdr:nvSpPr>
        <xdr:cNvPr id="137" name="MC_BR_D_root_T_sell_undeveloped">
          <a:extLst>
            <a:ext uri="{FF2B5EF4-FFF2-40B4-BE49-F238E27FC236}">
              <a16:creationId xmlns:a16="http://schemas.microsoft.com/office/drawing/2014/main" id="{C7288A68-A0F4-ACA4-9832-A934FE9522FD}"/>
            </a:ext>
          </a:extLst>
        </xdr:cNvPr>
        <xdr:cNvSpPr/>
      </xdr:nvSpPr>
      <xdr:spPr>
        <a:xfrm>
          <a:off x="2403540" y="8705711"/>
          <a:ext cx="3082861" cy="7626490"/>
        </a:xfrm>
        <a:custGeom>
          <a:avLst/>
          <a:gdLst/>
          <a:ahLst/>
          <a:cxnLst/>
          <a:rect l="0" t="0" r="0" b="0"/>
          <a:pathLst>
            <a:path w="3082861" h="7626490">
              <a:moveTo>
                <a:pt x="12697" y="0"/>
              </a:moveTo>
              <a:lnTo>
                <a:pt x="179321" y="7619999"/>
              </a:lnTo>
              <a:lnTo>
                <a:pt x="172973" y="7613789"/>
              </a:lnTo>
              <a:lnTo>
                <a:pt x="3082860" y="7613789"/>
              </a:lnTo>
              <a:lnTo>
                <a:pt x="3082860" y="7626489"/>
              </a:lnTo>
              <a:lnTo>
                <a:pt x="172973" y="7626489"/>
              </a:lnTo>
              <a:lnTo>
                <a:pt x="166624" y="7620279"/>
              </a:lnTo>
              <a:lnTo>
                <a:pt x="0" y="27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85</xdr:row>
      <xdr:rowOff>99250</xdr:rowOff>
    </xdr:from>
    <xdr:ext cx="1270284" cy="182550"/>
    <xdr:sp macro="_xll.MC_OnBranchLabelClick" textlink="">
      <xdr:nvSpPr>
        <xdr:cNvPr id="138" name="MC_BN_D_root_T_sell_undeveloped">
          <a:extLst>
            <a:ext uri="{FF2B5EF4-FFF2-40B4-BE49-F238E27FC236}">
              <a16:creationId xmlns:a16="http://schemas.microsoft.com/office/drawing/2014/main" id="{110AFEF2-69C1-A7C3-25C0-A70461D8E0C0}"/>
            </a:ext>
          </a:extLst>
        </xdr:cNvPr>
        <xdr:cNvSpPr txBox="1"/>
      </xdr:nvSpPr>
      <xdr:spPr>
        <a:xfrm>
          <a:off x="2605723" y="16234600"/>
          <a:ext cx="12702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Undeveloped Acreage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45</xdr:row>
      <xdr:rowOff>190374</xdr:rowOff>
    </xdr:from>
    <xdr:to>
      <xdr:col>3</xdr:col>
      <xdr:colOff>47626</xdr:colOff>
      <xdr:row>90</xdr:row>
      <xdr:rowOff>6351</xdr:rowOff>
    </xdr:to>
    <xdr:sp macro="" textlink="">
      <xdr:nvSpPr>
        <xdr:cNvPr id="139" name="MC_BR_D_root_C_hold_outcome">
          <a:extLst>
            <a:ext uri="{FF2B5EF4-FFF2-40B4-BE49-F238E27FC236}">
              <a16:creationId xmlns:a16="http://schemas.microsoft.com/office/drawing/2014/main" id="{FA6DD663-3148-8C2B-E1A5-5FD267A95B6B}"/>
            </a:ext>
          </a:extLst>
        </xdr:cNvPr>
        <xdr:cNvSpPr/>
      </xdr:nvSpPr>
      <xdr:spPr>
        <a:xfrm>
          <a:off x="2403540" y="8705724"/>
          <a:ext cx="3082861" cy="8388477"/>
        </a:xfrm>
        <a:custGeom>
          <a:avLst/>
          <a:gdLst/>
          <a:ahLst/>
          <a:cxnLst/>
          <a:rect l="0" t="0" r="0" b="0"/>
          <a:pathLst>
            <a:path w="3082861" h="8388477">
              <a:moveTo>
                <a:pt x="12697" y="0"/>
              </a:moveTo>
              <a:lnTo>
                <a:pt x="179321" y="8382000"/>
              </a:lnTo>
              <a:lnTo>
                <a:pt x="172973" y="8375776"/>
              </a:lnTo>
              <a:lnTo>
                <a:pt x="3082860" y="8375776"/>
              </a:lnTo>
              <a:lnTo>
                <a:pt x="3082860" y="8388476"/>
              </a:lnTo>
              <a:lnTo>
                <a:pt x="172973" y="8388476"/>
              </a:lnTo>
              <a:lnTo>
                <a:pt x="166624" y="8382252"/>
              </a:lnTo>
              <a:lnTo>
                <a:pt x="0" y="25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89</xdr:row>
      <xdr:rowOff>99250</xdr:rowOff>
    </xdr:from>
    <xdr:ext cx="699807" cy="182550"/>
    <xdr:sp macro="_xll.MC_OnBranchLabelClick" textlink="">
      <xdr:nvSpPr>
        <xdr:cNvPr id="140" name="MC_BN_D_root_C_hold_outcome">
          <a:extLst>
            <a:ext uri="{FF2B5EF4-FFF2-40B4-BE49-F238E27FC236}">
              <a16:creationId xmlns:a16="http://schemas.microsoft.com/office/drawing/2014/main" id="{96591258-1E52-4F79-1D4E-7076C2C3CD65}"/>
            </a:ext>
          </a:extLst>
        </xdr:cNvPr>
        <xdr:cNvSpPr txBox="1"/>
      </xdr:nvSpPr>
      <xdr:spPr>
        <a:xfrm>
          <a:off x="2605723" y="16996600"/>
          <a:ext cx="6998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Hold and Wait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184150</xdr:rowOff>
    </xdr:from>
    <xdr:to>
      <xdr:col>4</xdr:col>
      <xdr:colOff>47626</xdr:colOff>
      <xdr:row>28</xdr:row>
      <xdr:rowOff>917</xdr:rowOff>
    </xdr:to>
    <xdr:sp macro="" textlink="">
      <xdr:nvSpPr>
        <xdr:cNvPr id="141" name="MC_BR_C_full_prod_C_full_price_high">
          <a:extLst>
            <a:ext uri="{FF2B5EF4-FFF2-40B4-BE49-F238E27FC236}">
              <a16:creationId xmlns:a16="http://schemas.microsoft.com/office/drawing/2014/main" id="{280A8EE7-A949-05C2-9D7D-41A26C37383F}"/>
            </a:ext>
          </a:extLst>
        </xdr:cNvPr>
        <xdr:cNvSpPr/>
      </xdr:nvSpPr>
      <xdr:spPr>
        <a:xfrm>
          <a:off x="5523042" y="4127500"/>
          <a:ext cx="2692272" cy="1150267"/>
        </a:xfrm>
        <a:custGeom>
          <a:avLst/>
          <a:gdLst/>
          <a:ahLst/>
          <a:cxnLst/>
          <a:rect l="0" t="0" r="0" b="0"/>
          <a:pathLst>
            <a:path w="269227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692271" y="0"/>
              </a:lnTo>
              <a:lnTo>
                <a:pt x="269227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1132939" cy="182550"/>
    <xdr:sp macro="_xll.MC_OnBranchLabelClick" textlink="">
      <xdr:nvSpPr>
        <xdr:cNvPr id="142" name="MC_BN_C_full_prod_C_full_price_high">
          <a:extLst>
            <a:ext uri="{FF2B5EF4-FFF2-40B4-BE49-F238E27FC236}">
              <a16:creationId xmlns:a16="http://schemas.microsoft.com/office/drawing/2014/main" id="{27B34FB8-3A02-8088-25E7-B072F50074FD}"/>
            </a:ext>
          </a:extLst>
        </xdr:cNvPr>
        <xdr:cNvSpPr txBox="1"/>
      </xdr:nvSpPr>
      <xdr:spPr>
        <a:xfrm>
          <a:off x="5725160" y="4042601"/>
          <a:ext cx="11329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EUR (2.5 Bcf/well)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27</xdr:row>
      <xdr:rowOff>189143</xdr:rowOff>
    </xdr:from>
    <xdr:to>
      <xdr:col>4</xdr:col>
      <xdr:colOff>47626</xdr:colOff>
      <xdr:row>32</xdr:row>
      <xdr:rowOff>6351</xdr:rowOff>
    </xdr:to>
    <xdr:sp macro="" textlink="">
      <xdr:nvSpPr>
        <xdr:cNvPr id="143" name="MC_BR_C_full_prod_C_full_price_mid">
          <a:extLst>
            <a:ext uri="{FF2B5EF4-FFF2-40B4-BE49-F238E27FC236}">
              <a16:creationId xmlns:a16="http://schemas.microsoft.com/office/drawing/2014/main" id="{82BDF36B-008B-3439-B0DF-B33A1B680CC8}"/>
            </a:ext>
          </a:extLst>
        </xdr:cNvPr>
        <xdr:cNvSpPr/>
      </xdr:nvSpPr>
      <xdr:spPr>
        <a:xfrm>
          <a:off x="5523123" y="5275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31</xdr:row>
      <xdr:rowOff>99251</xdr:rowOff>
    </xdr:from>
    <xdr:ext cx="1087285" cy="182550"/>
    <xdr:sp macro="_xll.MC_OnBranchLabelClick" textlink="">
      <xdr:nvSpPr>
        <xdr:cNvPr id="144" name="MC_BN_C_full_prod_C_full_price_mid">
          <a:extLst>
            <a:ext uri="{FF2B5EF4-FFF2-40B4-BE49-F238E27FC236}">
              <a16:creationId xmlns:a16="http://schemas.microsoft.com/office/drawing/2014/main" id="{E92C3E29-7A35-FF29-CC0E-4DD48F3A5836}"/>
            </a:ext>
          </a:extLst>
        </xdr:cNvPr>
        <xdr:cNvSpPr txBox="1"/>
      </xdr:nvSpPr>
      <xdr:spPr>
        <a:xfrm>
          <a:off x="5725160" y="5947601"/>
          <a:ext cx="10872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EUR (1.5 Bcf/well)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84218</xdr:colOff>
      <xdr:row>27</xdr:row>
      <xdr:rowOff>190038</xdr:rowOff>
    </xdr:from>
    <xdr:to>
      <xdr:col>4</xdr:col>
      <xdr:colOff>47626</xdr:colOff>
      <xdr:row>40</xdr:row>
      <xdr:rowOff>6351</xdr:rowOff>
    </xdr:to>
    <xdr:sp macro="" textlink="">
      <xdr:nvSpPr>
        <xdr:cNvPr id="145" name="MC_BR_C_full_prod_C_full_price_low">
          <a:extLst>
            <a:ext uri="{FF2B5EF4-FFF2-40B4-BE49-F238E27FC236}">
              <a16:creationId xmlns:a16="http://schemas.microsoft.com/office/drawing/2014/main" id="{08961E74-5432-EB8C-1F41-61857306E462}"/>
            </a:ext>
          </a:extLst>
        </xdr:cNvPr>
        <xdr:cNvSpPr/>
      </xdr:nvSpPr>
      <xdr:spPr>
        <a:xfrm>
          <a:off x="5522993" y="5276388"/>
          <a:ext cx="2692321" cy="2292813"/>
        </a:xfrm>
        <a:custGeom>
          <a:avLst/>
          <a:gdLst/>
          <a:ahLst/>
          <a:cxnLst/>
          <a:rect l="0" t="0" r="0" b="0"/>
          <a:pathLst>
            <a:path w="2692321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692320" y="2280112"/>
              </a:lnTo>
              <a:lnTo>
                <a:pt x="2692320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39</xdr:row>
      <xdr:rowOff>99251</xdr:rowOff>
    </xdr:from>
    <xdr:ext cx="1110176" cy="182550"/>
    <xdr:sp macro="_xll.MC_OnBranchLabelClick" textlink="">
      <xdr:nvSpPr>
        <xdr:cNvPr id="146" name="MC_BN_C_full_prod_C_full_price_low">
          <a:extLst>
            <a:ext uri="{FF2B5EF4-FFF2-40B4-BE49-F238E27FC236}">
              <a16:creationId xmlns:a16="http://schemas.microsoft.com/office/drawing/2014/main" id="{06B2A446-F66A-869C-8A88-042E50D5D8AE}"/>
            </a:ext>
          </a:extLst>
        </xdr:cNvPr>
        <xdr:cNvSpPr txBox="1"/>
      </xdr:nvSpPr>
      <xdr:spPr>
        <a:xfrm>
          <a:off x="5725160" y="7471601"/>
          <a:ext cx="11101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EUR (0.7 Bcf/well)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47" name="MC_BR_C_full_price_high_T_full_hh">
          <a:extLst>
            <a:ext uri="{FF2B5EF4-FFF2-40B4-BE49-F238E27FC236}">
              <a16:creationId xmlns:a16="http://schemas.microsoft.com/office/drawing/2014/main" id="{2954B396-1017-91C4-4265-21C1815E9E49}"/>
            </a:ext>
          </a:extLst>
        </xdr:cNvPr>
        <xdr:cNvSpPr/>
      </xdr:nvSpPr>
      <xdr:spPr>
        <a:xfrm>
          <a:off x="8252420" y="3746500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25168" y="0"/>
              </a:lnTo>
              <a:lnTo>
                <a:pt x="292516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1292854" cy="182550"/>
    <xdr:sp macro="_xll.MC_OnBranchLabelClick" textlink="">
      <xdr:nvSpPr>
        <xdr:cNvPr id="148" name="MC_BN_C_full_price_high_T_full_hh">
          <a:extLst>
            <a:ext uri="{FF2B5EF4-FFF2-40B4-BE49-F238E27FC236}">
              <a16:creationId xmlns:a16="http://schemas.microsoft.com/office/drawing/2014/main" id="{B5463D35-B152-DBA2-3E44-E743D030F28B}"/>
            </a:ext>
          </a:extLst>
        </xdr:cNvPr>
        <xdr:cNvSpPr txBox="1"/>
      </xdr:nvSpPr>
      <xdr:spPr>
        <a:xfrm>
          <a:off x="8454072" y="3661601"/>
          <a:ext cx="12928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Gas Price ($5.50/Mcf)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49" name="MC_BR_C_full_price_high_T_full_hm">
          <a:extLst>
            <a:ext uri="{FF2B5EF4-FFF2-40B4-BE49-F238E27FC236}">
              <a16:creationId xmlns:a16="http://schemas.microsoft.com/office/drawing/2014/main" id="{73530997-87F9-642A-4120-DE81CF227BC3}"/>
            </a:ext>
          </a:extLst>
        </xdr:cNvPr>
        <xdr:cNvSpPr/>
      </xdr:nvSpPr>
      <xdr:spPr>
        <a:xfrm>
          <a:off x="8252420" y="4131306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25168" y="377194"/>
              </a:lnTo>
              <a:lnTo>
                <a:pt x="292516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1247201" cy="182550"/>
    <xdr:sp macro="_xll.MC_OnBranchLabelClick" textlink="">
      <xdr:nvSpPr>
        <xdr:cNvPr id="150" name="MC_BN_C_full_price_high_T_full_hm">
          <a:extLst>
            <a:ext uri="{FF2B5EF4-FFF2-40B4-BE49-F238E27FC236}">
              <a16:creationId xmlns:a16="http://schemas.microsoft.com/office/drawing/2014/main" id="{10B207D3-02D8-69B4-ABB0-726033BC8717}"/>
            </a:ext>
          </a:extLst>
        </xdr:cNvPr>
        <xdr:cNvSpPr txBox="1"/>
      </xdr:nvSpPr>
      <xdr:spPr>
        <a:xfrm>
          <a:off x="8454072" y="4423601"/>
          <a:ext cx="12472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Gas Price ($3.50/Mcf)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51" name="MC_BR_C_full_price_high_T_full_hl">
          <a:extLst>
            <a:ext uri="{FF2B5EF4-FFF2-40B4-BE49-F238E27FC236}">
              <a16:creationId xmlns:a16="http://schemas.microsoft.com/office/drawing/2014/main" id="{D7E96A5A-D926-D687-F451-F82C6D57EDE9}"/>
            </a:ext>
          </a:extLst>
        </xdr:cNvPr>
        <xdr:cNvSpPr/>
      </xdr:nvSpPr>
      <xdr:spPr>
        <a:xfrm>
          <a:off x="8252035" y="4132493"/>
          <a:ext cx="2925554" cy="769708"/>
        </a:xfrm>
        <a:custGeom>
          <a:avLst/>
          <a:gdLst/>
          <a:ahLst/>
          <a:cxnLst/>
          <a:rect l="0" t="0" r="0" b="0"/>
          <a:pathLst>
            <a:path w="292555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25553" y="757007"/>
              </a:lnTo>
              <a:lnTo>
                <a:pt x="292555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1270091" cy="182550"/>
    <xdr:sp macro="_xll.MC_OnBranchLabelClick" textlink="">
      <xdr:nvSpPr>
        <xdr:cNvPr id="152" name="MC_BN_C_full_price_high_T_full_hl">
          <a:extLst>
            <a:ext uri="{FF2B5EF4-FFF2-40B4-BE49-F238E27FC236}">
              <a16:creationId xmlns:a16="http://schemas.microsoft.com/office/drawing/2014/main" id="{376ACE5C-73ED-7638-7B7B-386BE42C8CBE}"/>
            </a:ext>
          </a:extLst>
        </xdr:cNvPr>
        <xdr:cNvSpPr txBox="1"/>
      </xdr:nvSpPr>
      <xdr:spPr>
        <a:xfrm>
          <a:off x="8454072" y="4804601"/>
          <a:ext cx="12700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Gas Price ($2.00/Mcf)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153" name="MC_BR_C_full_price_mid_T_full_mh">
          <a:extLst>
            <a:ext uri="{FF2B5EF4-FFF2-40B4-BE49-F238E27FC236}">
              <a16:creationId xmlns:a16="http://schemas.microsoft.com/office/drawing/2014/main" id="{00266A69-AC5D-A837-31DC-5E3CA6B49124}"/>
            </a:ext>
          </a:extLst>
        </xdr:cNvPr>
        <xdr:cNvSpPr/>
      </xdr:nvSpPr>
      <xdr:spPr>
        <a:xfrm>
          <a:off x="8252420" y="5651500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25168" y="0"/>
              </a:lnTo>
              <a:lnTo>
                <a:pt x="292516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1292854" cy="182550"/>
    <xdr:sp macro="_xll.MC_OnBranchLabelClick" textlink="">
      <xdr:nvSpPr>
        <xdr:cNvPr id="154" name="MC_BN_C_full_price_mid_T_full_mh">
          <a:extLst>
            <a:ext uri="{FF2B5EF4-FFF2-40B4-BE49-F238E27FC236}">
              <a16:creationId xmlns:a16="http://schemas.microsoft.com/office/drawing/2014/main" id="{622E6C48-7609-F612-0A25-35AD82932566}"/>
            </a:ext>
          </a:extLst>
        </xdr:cNvPr>
        <xdr:cNvSpPr txBox="1"/>
      </xdr:nvSpPr>
      <xdr:spPr>
        <a:xfrm>
          <a:off x="8454072" y="5566601"/>
          <a:ext cx="12928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Gas Price ($5.50/Mcf)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155" name="MC_BR_C_full_price_mid_T_full_mm">
          <a:extLst>
            <a:ext uri="{FF2B5EF4-FFF2-40B4-BE49-F238E27FC236}">
              <a16:creationId xmlns:a16="http://schemas.microsoft.com/office/drawing/2014/main" id="{1F5B1DCA-59F6-5246-BF94-FB11DE65C9D5}"/>
            </a:ext>
          </a:extLst>
        </xdr:cNvPr>
        <xdr:cNvSpPr/>
      </xdr:nvSpPr>
      <xdr:spPr>
        <a:xfrm>
          <a:off x="8252420" y="6036306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25168" y="377194"/>
              </a:lnTo>
              <a:lnTo>
                <a:pt x="292516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1247201" cy="182550"/>
    <xdr:sp macro="_xll.MC_OnBranchLabelClick" textlink="">
      <xdr:nvSpPr>
        <xdr:cNvPr id="156" name="MC_BN_C_full_price_mid_T_full_mm">
          <a:extLst>
            <a:ext uri="{FF2B5EF4-FFF2-40B4-BE49-F238E27FC236}">
              <a16:creationId xmlns:a16="http://schemas.microsoft.com/office/drawing/2014/main" id="{5B1A3270-8C16-B390-5EB3-81E9BCE6B7E5}"/>
            </a:ext>
          </a:extLst>
        </xdr:cNvPr>
        <xdr:cNvSpPr txBox="1"/>
      </xdr:nvSpPr>
      <xdr:spPr>
        <a:xfrm>
          <a:off x="8454072" y="6328601"/>
          <a:ext cx="12472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Gas Price ($3.50/Mcf)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57" name="MC_BR_C_full_price_mid_T_full_ml">
          <a:extLst>
            <a:ext uri="{FF2B5EF4-FFF2-40B4-BE49-F238E27FC236}">
              <a16:creationId xmlns:a16="http://schemas.microsoft.com/office/drawing/2014/main" id="{F9C0DF06-ADD2-71CF-D9A9-4F74A86EDE14}"/>
            </a:ext>
          </a:extLst>
        </xdr:cNvPr>
        <xdr:cNvSpPr/>
      </xdr:nvSpPr>
      <xdr:spPr>
        <a:xfrm>
          <a:off x="8252035" y="6037493"/>
          <a:ext cx="2925554" cy="769708"/>
        </a:xfrm>
        <a:custGeom>
          <a:avLst/>
          <a:gdLst/>
          <a:ahLst/>
          <a:cxnLst/>
          <a:rect l="0" t="0" r="0" b="0"/>
          <a:pathLst>
            <a:path w="292555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25553" y="757007"/>
              </a:lnTo>
              <a:lnTo>
                <a:pt x="292555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1270091" cy="182550"/>
    <xdr:sp macro="_xll.MC_OnBranchLabelClick" textlink="">
      <xdr:nvSpPr>
        <xdr:cNvPr id="158" name="MC_BN_C_full_price_mid_T_full_ml">
          <a:extLst>
            <a:ext uri="{FF2B5EF4-FFF2-40B4-BE49-F238E27FC236}">
              <a16:creationId xmlns:a16="http://schemas.microsoft.com/office/drawing/2014/main" id="{5E487588-909A-529C-DEED-63B3CD029340}"/>
            </a:ext>
          </a:extLst>
        </xdr:cNvPr>
        <xdr:cNvSpPr txBox="1"/>
      </xdr:nvSpPr>
      <xdr:spPr>
        <a:xfrm>
          <a:off x="8454072" y="6709601"/>
          <a:ext cx="12700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Gas Price ($2.00/Mcf)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37</xdr:row>
      <xdr:rowOff>184150</xdr:rowOff>
    </xdr:from>
    <xdr:to>
      <xdr:col>5</xdr:col>
      <xdr:colOff>47626</xdr:colOff>
      <xdr:row>40</xdr:row>
      <xdr:rowOff>2545</xdr:rowOff>
    </xdr:to>
    <xdr:sp macro="" textlink="">
      <xdr:nvSpPr>
        <xdr:cNvPr id="159" name="MC_BR_C_full_price_low_T_full_lh">
          <a:extLst>
            <a:ext uri="{FF2B5EF4-FFF2-40B4-BE49-F238E27FC236}">
              <a16:creationId xmlns:a16="http://schemas.microsoft.com/office/drawing/2014/main" id="{3F31FD3A-19A4-186E-51CF-86C57A08A456}"/>
            </a:ext>
          </a:extLst>
        </xdr:cNvPr>
        <xdr:cNvSpPr/>
      </xdr:nvSpPr>
      <xdr:spPr>
        <a:xfrm>
          <a:off x="8252420" y="7175500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25168" y="0"/>
              </a:lnTo>
              <a:lnTo>
                <a:pt x="2925168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37</xdr:row>
      <xdr:rowOff>99251</xdr:rowOff>
    </xdr:from>
    <xdr:ext cx="1292854" cy="182550"/>
    <xdr:sp macro="_xll.MC_OnBranchLabelClick" textlink="">
      <xdr:nvSpPr>
        <xdr:cNvPr id="160" name="MC_BN_C_full_price_low_T_full_lh">
          <a:extLst>
            <a:ext uri="{FF2B5EF4-FFF2-40B4-BE49-F238E27FC236}">
              <a16:creationId xmlns:a16="http://schemas.microsoft.com/office/drawing/2014/main" id="{FDDB080F-7BA2-3862-8B6C-B4444D274E71}"/>
            </a:ext>
          </a:extLst>
        </xdr:cNvPr>
        <xdr:cNvSpPr txBox="1"/>
      </xdr:nvSpPr>
      <xdr:spPr>
        <a:xfrm>
          <a:off x="8454072" y="7090601"/>
          <a:ext cx="12928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Gas Price ($5.50/Mcf)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39</xdr:row>
      <xdr:rowOff>187956</xdr:rowOff>
    </xdr:from>
    <xdr:to>
      <xdr:col>5</xdr:col>
      <xdr:colOff>47626</xdr:colOff>
      <xdr:row>42</xdr:row>
      <xdr:rowOff>6351</xdr:rowOff>
    </xdr:to>
    <xdr:sp macro="" textlink="">
      <xdr:nvSpPr>
        <xdr:cNvPr id="161" name="MC_BR_C_full_price_low_T_full_lm">
          <a:extLst>
            <a:ext uri="{FF2B5EF4-FFF2-40B4-BE49-F238E27FC236}">
              <a16:creationId xmlns:a16="http://schemas.microsoft.com/office/drawing/2014/main" id="{AFE08F2D-96D4-3F23-96C2-1A6BCEC67D84}"/>
            </a:ext>
          </a:extLst>
        </xdr:cNvPr>
        <xdr:cNvSpPr/>
      </xdr:nvSpPr>
      <xdr:spPr>
        <a:xfrm>
          <a:off x="8252420" y="7560306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25168" y="377194"/>
              </a:lnTo>
              <a:lnTo>
                <a:pt x="292516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41</xdr:row>
      <xdr:rowOff>99251</xdr:rowOff>
    </xdr:from>
    <xdr:ext cx="1247201" cy="182550"/>
    <xdr:sp macro="_xll.MC_OnBranchLabelClick" textlink="">
      <xdr:nvSpPr>
        <xdr:cNvPr id="162" name="MC_BN_C_full_price_low_T_full_lm">
          <a:extLst>
            <a:ext uri="{FF2B5EF4-FFF2-40B4-BE49-F238E27FC236}">
              <a16:creationId xmlns:a16="http://schemas.microsoft.com/office/drawing/2014/main" id="{16848E8E-0BDE-6B47-F1EF-E0C731B36B1E}"/>
            </a:ext>
          </a:extLst>
        </xdr:cNvPr>
        <xdr:cNvSpPr txBox="1"/>
      </xdr:nvSpPr>
      <xdr:spPr>
        <a:xfrm>
          <a:off x="8454072" y="7852601"/>
          <a:ext cx="12472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Gas Price ($3.50/Mcf)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39</xdr:row>
      <xdr:rowOff>189143</xdr:rowOff>
    </xdr:from>
    <xdr:to>
      <xdr:col>5</xdr:col>
      <xdr:colOff>47626</xdr:colOff>
      <xdr:row>44</xdr:row>
      <xdr:rowOff>6351</xdr:rowOff>
    </xdr:to>
    <xdr:sp macro="" textlink="">
      <xdr:nvSpPr>
        <xdr:cNvPr id="163" name="MC_BR_C_full_price_low_T_full_ll">
          <a:extLst>
            <a:ext uri="{FF2B5EF4-FFF2-40B4-BE49-F238E27FC236}">
              <a16:creationId xmlns:a16="http://schemas.microsoft.com/office/drawing/2014/main" id="{A13FCCA4-777C-4244-24E2-A64FE0B7CE50}"/>
            </a:ext>
          </a:extLst>
        </xdr:cNvPr>
        <xdr:cNvSpPr/>
      </xdr:nvSpPr>
      <xdr:spPr>
        <a:xfrm>
          <a:off x="8252035" y="7561493"/>
          <a:ext cx="2925554" cy="769708"/>
        </a:xfrm>
        <a:custGeom>
          <a:avLst/>
          <a:gdLst/>
          <a:ahLst/>
          <a:cxnLst/>
          <a:rect l="0" t="0" r="0" b="0"/>
          <a:pathLst>
            <a:path w="2925554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25553" y="757007"/>
              </a:lnTo>
              <a:lnTo>
                <a:pt x="2925553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43</xdr:row>
      <xdr:rowOff>99251</xdr:rowOff>
    </xdr:from>
    <xdr:ext cx="1270091" cy="182550"/>
    <xdr:sp macro="_xll.MC_OnBranchLabelClick" textlink="">
      <xdr:nvSpPr>
        <xdr:cNvPr id="164" name="MC_BN_C_full_price_low_T_full_ll">
          <a:extLst>
            <a:ext uri="{FF2B5EF4-FFF2-40B4-BE49-F238E27FC236}">
              <a16:creationId xmlns:a16="http://schemas.microsoft.com/office/drawing/2014/main" id="{6697B3A8-F929-2E28-4BA0-597BD49452A5}"/>
            </a:ext>
          </a:extLst>
        </xdr:cNvPr>
        <xdr:cNvSpPr txBox="1"/>
      </xdr:nvSpPr>
      <xdr:spPr>
        <a:xfrm>
          <a:off x="8454072" y="8233601"/>
          <a:ext cx="12700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Gas Price ($2.00/Mcf)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55</xdr:row>
      <xdr:rowOff>174625</xdr:rowOff>
    </xdr:from>
    <xdr:to>
      <xdr:col>4</xdr:col>
      <xdr:colOff>47626</xdr:colOff>
      <xdr:row>60</xdr:row>
      <xdr:rowOff>3392</xdr:rowOff>
    </xdr:to>
    <xdr:sp macro="" textlink="">
      <xdr:nvSpPr>
        <xdr:cNvPr id="165" name="MC_BR_C_delin_result_D_after_delin_good">
          <a:extLst>
            <a:ext uri="{FF2B5EF4-FFF2-40B4-BE49-F238E27FC236}">
              <a16:creationId xmlns:a16="http://schemas.microsoft.com/office/drawing/2014/main" id="{1BA3E3A5-BFCE-1DD7-C79A-EE2E2D034BA3}"/>
            </a:ext>
          </a:extLst>
        </xdr:cNvPr>
        <xdr:cNvSpPr/>
      </xdr:nvSpPr>
      <xdr:spPr>
        <a:xfrm>
          <a:off x="5513817" y="10594975"/>
          <a:ext cx="2701497" cy="781267"/>
        </a:xfrm>
        <a:custGeom>
          <a:avLst/>
          <a:gdLst/>
          <a:ahLst/>
          <a:cxnLst/>
          <a:rect l="0" t="0" r="0" b="0"/>
          <a:pathLst>
            <a:path w="2701497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701496" y="0"/>
              </a:lnTo>
              <a:lnTo>
                <a:pt x="2701496" y="31750"/>
              </a:lnTo>
              <a:lnTo>
                <a:pt x="182133" y="31750"/>
              </a:lnTo>
              <a:lnTo>
                <a:pt x="197642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55</xdr:row>
      <xdr:rowOff>99251</xdr:rowOff>
    </xdr:from>
    <xdr:ext cx="1161665" cy="182550"/>
    <xdr:sp macro="_xll.MC_OnBranchLabelClick" textlink="">
      <xdr:nvSpPr>
        <xdr:cNvPr id="166" name="MC_BN_C_delin_result_D_after_delin_good">
          <a:extLst>
            <a:ext uri="{FF2B5EF4-FFF2-40B4-BE49-F238E27FC236}">
              <a16:creationId xmlns:a16="http://schemas.microsoft.com/office/drawing/2014/main" id="{DDA77F91-0954-32FE-752B-5CAFCB38A0E5}"/>
            </a:ext>
          </a:extLst>
        </xdr:cNvPr>
        <xdr:cNvSpPr txBox="1"/>
      </xdr:nvSpPr>
      <xdr:spPr>
        <a:xfrm>
          <a:off x="5725160" y="10519601"/>
          <a:ext cx="11616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Results (High IP)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74737</xdr:colOff>
      <xdr:row>59</xdr:row>
      <xdr:rowOff>189116</xdr:rowOff>
    </xdr:from>
    <xdr:to>
      <xdr:col>4</xdr:col>
      <xdr:colOff>47626</xdr:colOff>
      <xdr:row>70</xdr:row>
      <xdr:rowOff>15876</xdr:rowOff>
    </xdr:to>
    <xdr:sp macro="" textlink="">
      <xdr:nvSpPr>
        <xdr:cNvPr id="167" name="MC_BR_C_delin_result_D_after_delin_avg">
          <a:extLst>
            <a:ext uri="{FF2B5EF4-FFF2-40B4-BE49-F238E27FC236}">
              <a16:creationId xmlns:a16="http://schemas.microsoft.com/office/drawing/2014/main" id="{F4FDE42D-35DD-A812-9655-6C67FF92E126}"/>
            </a:ext>
          </a:extLst>
        </xdr:cNvPr>
        <xdr:cNvSpPr/>
      </xdr:nvSpPr>
      <xdr:spPr>
        <a:xfrm>
          <a:off x="5513512" y="11371466"/>
          <a:ext cx="2701802" cy="1922260"/>
        </a:xfrm>
        <a:custGeom>
          <a:avLst/>
          <a:gdLst/>
          <a:ahLst/>
          <a:cxnLst/>
          <a:rect l="0" t="0" r="0" b="0"/>
          <a:pathLst>
            <a:path w="2701802" h="1922260">
              <a:moveTo>
                <a:pt x="31629" y="0"/>
              </a:moveTo>
              <a:lnTo>
                <a:pt x="198253" y="1905001"/>
              </a:lnTo>
              <a:lnTo>
                <a:pt x="182438" y="1890509"/>
              </a:lnTo>
              <a:lnTo>
                <a:pt x="2701801" y="1890509"/>
              </a:lnTo>
              <a:lnTo>
                <a:pt x="2701801" y="1922259"/>
              </a:lnTo>
              <a:lnTo>
                <a:pt x="182438" y="1922259"/>
              </a:lnTo>
              <a:lnTo>
                <a:pt x="166623" y="1907767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69</xdr:row>
      <xdr:rowOff>99250</xdr:rowOff>
    </xdr:from>
    <xdr:ext cx="808170" cy="182550"/>
    <xdr:sp macro="_xll.MC_OnBranchLabelClick" textlink="">
      <xdr:nvSpPr>
        <xdr:cNvPr id="168" name="MC_BN_C_delin_result_D_after_delin_avg">
          <a:extLst>
            <a:ext uri="{FF2B5EF4-FFF2-40B4-BE49-F238E27FC236}">
              <a16:creationId xmlns:a16="http://schemas.microsoft.com/office/drawing/2014/main" id="{EA50E4D9-7F29-D292-E935-33CD7BDEC3E8}"/>
            </a:ext>
          </a:extLst>
        </xdr:cNvPr>
        <xdr:cNvSpPr txBox="1"/>
      </xdr:nvSpPr>
      <xdr:spPr>
        <a:xfrm>
          <a:off x="5725160" y="13186600"/>
          <a:ext cx="8081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Average Results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74688</xdr:colOff>
      <xdr:row>59</xdr:row>
      <xdr:rowOff>189869</xdr:rowOff>
    </xdr:from>
    <xdr:to>
      <xdr:col>4</xdr:col>
      <xdr:colOff>47626</xdr:colOff>
      <xdr:row>82</xdr:row>
      <xdr:rowOff>15876</xdr:rowOff>
    </xdr:to>
    <xdr:sp macro="" textlink="">
      <xdr:nvSpPr>
        <xdr:cNvPr id="169" name="MC_BR_C_delin_result_D_after_delin_poor">
          <a:extLst>
            <a:ext uri="{FF2B5EF4-FFF2-40B4-BE49-F238E27FC236}">
              <a16:creationId xmlns:a16="http://schemas.microsoft.com/office/drawing/2014/main" id="{C9A431BA-ECE7-419F-7850-6059A1C6EACD}"/>
            </a:ext>
          </a:extLst>
        </xdr:cNvPr>
        <xdr:cNvSpPr/>
      </xdr:nvSpPr>
      <xdr:spPr>
        <a:xfrm>
          <a:off x="5513463" y="11372219"/>
          <a:ext cx="2701851" cy="4207507"/>
        </a:xfrm>
        <a:custGeom>
          <a:avLst/>
          <a:gdLst/>
          <a:ahLst/>
          <a:cxnLst/>
          <a:rect l="0" t="0" r="0" b="0"/>
          <a:pathLst>
            <a:path w="2701851" h="4207507">
              <a:moveTo>
                <a:pt x="31726" y="0"/>
              </a:moveTo>
              <a:lnTo>
                <a:pt x="198350" y="4191000"/>
              </a:lnTo>
              <a:lnTo>
                <a:pt x="182487" y="4175756"/>
              </a:lnTo>
              <a:lnTo>
                <a:pt x="2701850" y="4175756"/>
              </a:lnTo>
              <a:lnTo>
                <a:pt x="2701850" y="4207506"/>
              </a:lnTo>
              <a:lnTo>
                <a:pt x="182487" y="4207506"/>
              </a:lnTo>
              <a:lnTo>
                <a:pt x="166624" y="4192262"/>
              </a:lnTo>
              <a:lnTo>
                <a:pt x="0" y="126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81</xdr:row>
      <xdr:rowOff>99250</xdr:rowOff>
    </xdr:from>
    <xdr:ext cx="1053302" cy="182550"/>
    <xdr:sp macro="_xll.MC_OnBranchLabelClick" textlink="">
      <xdr:nvSpPr>
        <xdr:cNvPr id="170" name="MC_BN_C_delin_result_D_after_delin_poor">
          <a:extLst>
            <a:ext uri="{FF2B5EF4-FFF2-40B4-BE49-F238E27FC236}">
              <a16:creationId xmlns:a16="http://schemas.microsoft.com/office/drawing/2014/main" id="{FDABEAD8-20DB-5B03-CE65-D7FF6C555BC6}"/>
            </a:ext>
          </a:extLst>
        </xdr:cNvPr>
        <xdr:cNvSpPr txBox="1"/>
      </xdr:nvSpPr>
      <xdr:spPr>
        <a:xfrm>
          <a:off x="5725160" y="15472600"/>
          <a:ext cx="105330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Poor Results (Low IP)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49</xdr:row>
      <xdr:rowOff>174625</xdr:rowOff>
    </xdr:from>
    <xdr:to>
      <xdr:col>5</xdr:col>
      <xdr:colOff>47626</xdr:colOff>
      <xdr:row>56</xdr:row>
      <xdr:rowOff>2291</xdr:rowOff>
    </xdr:to>
    <xdr:sp macro="" textlink="">
      <xdr:nvSpPr>
        <xdr:cNvPr id="171" name="MC_BR_D_after_delin_good_C_dev_good">
          <a:extLst>
            <a:ext uri="{FF2B5EF4-FFF2-40B4-BE49-F238E27FC236}">
              <a16:creationId xmlns:a16="http://schemas.microsoft.com/office/drawing/2014/main" id="{7D6E40AB-A9BC-1E07-1EDD-88605991AE33}"/>
            </a:ext>
          </a:extLst>
        </xdr:cNvPr>
        <xdr:cNvSpPr/>
      </xdr:nvSpPr>
      <xdr:spPr>
        <a:xfrm>
          <a:off x="8242529" y="9451975"/>
          <a:ext cx="2935060" cy="1161166"/>
        </a:xfrm>
        <a:custGeom>
          <a:avLst/>
          <a:gdLst/>
          <a:ahLst/>
          <a:cxnLst/>
          <a:rect l="0" t="0" r="0" b="0"/>
          <a:pathLst>
            <a:path w="2935060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935059" y="0"/>
              </a:lnTo>
              <a:lnTo>
                <a:pt x="2935059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49</xdr:row>
      <xdr:rowOff>99251</xdr:rowOff>
    </xdr:from>
    <xdr:ext cx="1549207" cy="182550"/>
    <xdr:sp macro="_xll.MC_OnBranchLabelClick" textlink="">
      <xdr:nvSpPr>
        <xdr:cNvPr id="172" name="MC_BN_D_after_delin_good_C_dev_good">
          <a:extLst>
            <a:ext uri="{FF2B5EF4-FFF2-40B4-BE49-F238E27FC236}">
              <a16:creationId xmlns:a16="http://schemas.microsoft.com/office/drawing/2014/main" id="{1E5BC240-A017-CB50-B48A-FC85F7CA5216}"/>
            </a:ext>
          </a:extLst>
        </xdr:cNvPr>
        <xdr:cNvSpPr txBox="1"/>
      </xdr:nvSpPr>
      <xdr:spPr>
        <a:xfrm>
          <a:off x="8454072" y="9376601"/>
          <a:ext cx="15492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Development (6 More Wells)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55</xdr:row>
      <xdr:rowOff>187956</xdr:rowOff>
    </xdr:from>
    <xdr:to>
      <xdr:col>5</xdr:col>
      <xdr:colOff>47626</xdr:colOff>
      <xdr:row>58</xdr:row>
      <xdr:rowOff>6351</xdr:rowOff>
    </xdr:to>
    <xdr:sp macro="" textlink="">
      <xdr:nvSpPr>
        <xdr:cNvPr id="173" name="MC_BR_D_after_delin_good_T_sell_good_data">
          <a:extLst>
            <a:ext uri="{FF2B5EF4-FFF2-40B4-BE49-F238E27FC236}">
              <a16:creationId xmlns:a16="http://schemas.microsoft.com/office/drawing/2014/main" id="{4EB9798D-4438-BF22-F824-BF48A42E14A2}"/>
            </a:ext>
          </a:extLst>
        </xdr:cNvPr>
        <xdr:cNvSpPr/>
      </xdr:nvSpPr>
      <xdr:spPr>
        <a:xfrm>
          <a:off x="8252420" y="10608306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25168" y="377194"/>
              </a:lnTo>
              <a:lnTo>
                <a:pt x="292516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57</xdr:row>
      <xdr:rowOff>99251</xdr:rowOff>
    </xdr:from>
    <xdr:ext cx="1093313" cy="182550"/>
    <xdr:sp macro="_xll.MC_OnBranchLabelClick" textlink="">
      <xdr:nvSpPr>
        <xdr:cNvPr id="174" name="MC_BN_D_after_delin_good_T_sell_good_data">
          <a:extLst>
            <a:ext uri="{FF2B5EF4-FFF2-40B4-BE49-F238E27FC236}">
              <a16:creationId xmlns:a16="http://schemas.microsoft.com/office/drawing/2014/main" id="{EBC910A1-1BE4-A1E6-74EA-F71EC79B867D}"/>
            </a:ext>
          </a:extLst>
        </xdr:cNvPr>
        <xdr:cNvSpPr txBox="1"/>
      </xdr:nvSpPr>
      <xdr:spPr>
        <a:xfrm>
          <a:off x="8454072" y="10900601"/>
          <a:ext cx="1093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Acreage with Data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47</xdr:row>
      <xdr:rowOff>174625</xdr:rowOff>
    </xdr:from>
    <xdr:to>
      <xdr:col>6</xdr:col>
      <xdr:colOff>47626</xdr:colOff>
      <xdr:row>50</xdr:row>
      <xdr:rowOff>6362</xdr:rowOff>
    </xdr:to>
    <xdr:sp macro="" textlink="">
      <xdr:nvSpPr>
        <xdr:cNvPr id="175" name="MC_BR_C_dev_good_T_dev_good_high">
          <a:extLst>
            <a:ext uri="{FF2B5EF4-FFF2-40B4-BE49-F238E27FC236}">
              <a16:creationId xmlns:a16="http://schemas.microsoft.com/office/drawing/2014/main" id="{E822EEAD-0264-118C-B78C-FC82E71FE4EF}"/>
            </a:ext>
          </a:extLst>
        </xdr:cNvPr>
        <xdr:cNvSpPr/>
      </xdr:nvSpPr>
      <xdr:spPr>
        <a:xfrm>
          <a:off x="11205969" y="9070975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6" y="0"/>
              </a:lnTo>
              <a:lnTo>
                <a:pt x="24433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47</xdr:row>
      <xdr:rowOff>99251</xdr:rowOff>
    </xdr:from>
    <xdr:ext cx="745332" cy="182550"/>
    <xdr:sp macro="_xll.MC_OnBranchLabelClick" textlink="">
      <xdr:nvSpPr>
        <xdr:cNvPr id="176" name="MC_BN_C_dev_good_T_dev_good_high">
          <a:extLst>
            <a:ext uri="{FF2B5EF4-FFF2-40B4-BE49-F238E27FC236}">
              <a16:creationId xmlns:a16="http://schemas.microsoft.com/office/drawing/2014/main" id="{216FBE98-657E-5002-FFBD-BA2B16975AE4}"/>
            </a:ext>
          </a:extLst>
        </xdr:cNvPr>
        <xdr:cNvSpPr txBox="1"/>
      </xdr:nvSpPr>
      <xdr:spPr>
        <a:xfrm>
          <a:off x="11416347" y="8995601"/>
          <a:ext cx="745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Gas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49</xdr:row>
      <xdr:rowOff>184139</xdr:rowOff>
    </xdr:from>
    <xdr:to>
      <xdr:col>6</xdr:col>
      <xdr:colOff>47626</xdr:colOff>
      <xdr:row>52</xdr:row>
      <xdr:rowOff>15876</xdr:rowOff>
    </xdr:to>
    <xdr:sp macro="" textlink="">
      <xdr:nvSpPr>
        <xdr:cNvPr id="177" name="MC_BR_C_dev_good_T_dev_good_mid">
          <a:extLst>
            <a:ext uri="{FF2B5EF4-FFF2-40B4-BE49-F238E27FC236}">
              <a16:creationId xmlns:a16="http://schemas.microsoft.com/office/drawing/2014/main" id="{711BE21B-C915-253D-0C77-A02B59A32B9E}"/>
            </a:ext>
          </a:extLst>
        </xdr:cNvPr>
        <xdr:cNvSpPr/>
      </xdr:nvSpPr>
      <xdr:spPr>
        <a:xfrm>
          <a:off x="11205969" y="9461489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3356" y="371486"/>
              </a:lnTo>
              <a:lnTo>
                <a:pt x="24433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51</xdr:row>
      <xdr:rowOff>99251</xdr:rowOff>
    </xdr:from>
    <xdr:ext cx="699679" cy="182550"/>
    <xdr:sp macro="_xll.MC_OnBranchLabelClick" textlink="">
      <xdr:nvSpPr>
        <xdr:cNvPr id="178" name="MC_BN_C_dev_good_T_dev_good_mid">
          <a:extLst>
            <a:ext uri="{FF2B5EF4-FFF2-40B4-BE49-F238E27FC236}">
              <a16:creationId xmlns:a16="http://schemas.microsoft.com/office/drawing/2014/main" id="{941622EA-FCE4-3C64-D54A-986DE4B6F88C}"/>
            </a:ext>
          </a:extLst>
        </xdr:cNvPr>
        <xdr:cNvSpPr txBox="1"/>
      </xdr:nvSpPr>
      <xdr:spPr>
        <a:xfrm>
          <a:off x="11416347" y="9757601"/>
          <a:ext cx="6996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Mid Gas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49</xdr:row>
      <xdr:rowOff>187109</xdr:rowOff>
    </xdr:from>
    <xdr:to>
      <xdr:col>6</xdr:col>
      <xdr:colOff>47626</xdr:colOff>
      <xdr:row>54</xdr:row>
      <xdr:rowOff>15876</xdr:rowOff>
    </xdr:to>
    <xdr:sp macro="" textlink="">
      <xdr:nvSpPr>
        <xdr:cNvPr id="179" name="MC_BR_C_dev_good_T_dev_good_low">
          <a:extLst>
            <a:ext uri="{FF2B5EF4-FFF2-40B4-BE49-F238E27FC236}">
              <a16:creationId xmlns:a16="http://schemas.microsoft.com/office/drawing/2014/main" id="{D68FF4E3-F5BF-956D-27B2-247A7FD857B5}"/>
            </a:ext>
          </a:extLst>
        </xdr:cNvPr>
        <xdr:cNvSpPr/>
      </xdr:nvSpPr>
      <xdr:spPr>
        <a:xfrm>
          <a:off x="11205005" y="9464459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4320" y="749516"/>
              </a:lnTo>
              <a:lnTo>
                <a:pt x="24443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53</xdr:row>
      <xdr:rowOff>99251</xdr:rowOff>
    </xdr:from>
    <xdr:ext cx="722570" cy="182550"/>
    <xdr:sp macro="_xll.MC_OnBranchLabelClick" textlink="">
      <xdr:nvSpPr>
        <xdr:cNvPr id="180" name="MC_BN_C_dev_good_T_dev_good_low">
          <a:extLst>
            <a:ext uri="{FF2B5EF4-FFF2-40B4-BE49-F238E27FC236}">
              <a16:creationId xmlns:a16="http://schemas.microsoft.com/office/drawing/2014/main" id="{C5C8AEBE-92C1-FBE6-8CC0-F805FCD2B43F}"/>
            </a:ext>
          </a:extLst>
        </xdr:cNvPr>
        <xdr:cNvSpPr txBox="1"/>
      </xdr:nvSpPr>
      <xdr:spPr>
        <a:xfrm>
          <a:off x="11416347" y="10138601"/>
          <a:ext cx="7225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Gas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63</xdr:row>
      <xdr:rowOff>174625</xdr:rowOff>
    </xdr:from>
    <xdr:to>
      <xdr:col>5</xdr:col>
      <xdr:colOff>47626</xdr:colOff>
      <xdr:row>70</xdr:row>
      <xdr:rowOff>2291</xdr:rowOff>
    </xdr:to>
    <xdr:sp macro="" textlink="">
      <xdr:nvSpPr>
        <xdr:cNvPr id="181" name="MC_BR_D_after_delin_avg_C_dev_avg">
          <a:extLst>
            <a:ext uri="{FF2B5EF4-FFF2-40B4-BE49-F238E27FC236}">
              <a16:creationId xmlns:a16="http://schemas.microsoft.com/office/drawing/2014/main" id="{4B2F7645-C86A-26F4-AAA1-118988F35FBD}"/>
            </a:ext>
          </a:extLst>
        </xdr:cNvPr>
        <xdr:cNvSpPr/>
      </xdr:nvSpPr>
      <xdr:spPr>
        <a:xfrm>
          <a:off x="8242529" y="12118975"/>
          <a:ext cx="2935060" cy="1161166"/>
        </a:xfrm>
        <a:custGeom>
          <a:avLst/>
          <a:gdLst/>
          <a:ahLst/>
          <a:cxnLst/>
          <a:rect l="0" t="0" r="0" b="0"/>
          <a:pathLst>
            <a:path w="2935060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935059" y="0"/>
              </a:lnTo>
              <a:lnTo>
                <a:pt x="2935059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63</xdr:row>
      <xdr:rowOff>99251</xdr:rowOff>
    </xdr:from>
    <xdr:ext cx="1549207" cy="182550"/>
    <xdr:sp macro="_xll.MC_OnBranchLabelClick" textlink="">
      <xdr:nvSpPr>
        <xdr:cNvPr id="182" name="MC_BN_D_after_delin_avg_C_dev_avg">
          <a:extLst>
            <a:ext uri="{FF2B5EF4-FFF2-40B4-BE49-F238E27FC236}">
              <a16:creationId xmlns:a16="http://schemas.microsoft.com/office/drawing/2014/main" id="{12BEF512-4AB2-BD65-715A-D62381F8FCD9}"/>
            </a:ext>
          </a:extLst>
        </xdr:cNvPr>
        <xdr:cNvSpPr txBox="1"/>
      </xdr:nvSpPr>
      <xdr:spPr>
        <a:xfrm>
          <a:off x="8454072" y="12043601"/>
          <a:ext cx="154920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Development (6 More Wells)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69</xdr:row>
      <xdr:rowOff>187956</xdr:rowOff>
    </xdr:from>
    <xdr:to>
      <xdr:col>5</xdr:col>
      <xdr:colOff>47626</xdr:colOff>
      <xdr:row>72</xdr:row>
      <xdr:rowOff>6351</xdr:rowOff>
    </xdr:to>
    <xdr:sp macro="" textlink="">
      <xdr:nvSpPr>
        <xdr:cNvPr id="183" name="MC_BR_D_after_delin_avg_T_sell_avg_data">
          <a:extLst>
            <a:ext uri="{FF2B5EF4-FFF2-40B4-BE49-F238E27FC236}">
              <a16:creationId xmlns:a16="http://schemas.microsoft.com/office/drawing/2014/main" id="{EAE7FE9C-371B-6AEA-8298-5B571D65EA24}"/>
            </a:ext>
          </a:extLst>
        </xdr:cNvPr>
        <xdr:cNvSpPr/>
      </xdr:nvSpPr>
      <xdr:spPr>
        <a:xfrm>
          <a:off x="8252420" y="13275306"/>
          <a:ext cx="2925169" cy="389895"/>
        </a:xfrm>
        <a:custGeom>
          <a:avLst/>
          <a:gdLst/>
          <a:ahLst/>
          <a:cxnLst/>
          <a:rect l="0" t="0" r="0" b="0"/>
          <a:pathLst>
            <a:path w="2925169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25168" y="377194"/>
              </a:lnTo>
              <a:lnTo>
                <a:pt x="2925168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71</xdr:row>
      <xdr:rowOff>99250</xdr:rowOff>
    </xdr:from>
    <xdr:ext cx="1093313" cy="182550"/>
    <xdr:sp macro="_xll.MC_OnBranchLabelClick" textlink="">
      <xdr:nvSpPr>
        <xdr:cNvPr id="184" name="MC_BN_D_after_delin_avg_T_sell_avg_data">
          <a:extLst>
            <a:ext uri="{FF2B5EF4-FFF2-40B4-BE49-F238E27FC236}">
              <a16:creationId xmlns:a16="http://schemas.microsoft.com/office/drawing/2014/main" id="{971A7749-6B7C-932F-115F-E7854DE627BF}"/>
            </a:ext>
          </a:extLst>
        </xdr:cNvPr>
        <xdr:cNvSpPr txBox="1"/>
      </xdr:nvSpPr>
      <xdr:spPr>
        <a:xfrm>
          <a:off x="8454072" y="13567600"/>
          <a:ext cx="1093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Acreage with Data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61</xdr:row>
      <xdr:rowOff>174625</xdr:rowOff>
    </xdr:from>
    <xdr:to>
      <xdr:col>6</xdr:col>
      <xdr:colOff>47626</xdr:colOff>
      <xdr:row>64</xdr:row>
      <xdr:rowOff>6362</xdr:rowOff>
    </xdr:to>
    <xdr:sp macro="" textlink="">
      <xdr:nvSpPr>
        <xdr:cNvPr id="185" name="MC_BR_C_dev_avg_T_dev_avg_high">
          <a:extLst>
            <a:ext uri="{FF2B5EF4-FFF2-40B4-BE49-F238E27FC236}">
              <a16:creationId xmlns:a16="http://schemas.microsoft.com/office/drawing/2014/main" id="{21DA594F-47AF-8B65-AB32-16A5A4834271}"/>
            </a:ext>
          </a:extLst>
        </xdr:cNvPr>
        <xdr:cNvSpPr/>
      </xdr:nvSpPr>
      <xdr:spPr>
        <a:xfrm>
          <a:off x="11205969" y="11737975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6" y="0"/>
              </a:lnTo>
              <a:lnTo>
                <a:pt x="24433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61</xdr:row>
      <xdr:rowOff>99251</xdr:rowOff>
    </xdr:from>
    <xdr:ext cx="745332" cy="182550"/>
    <xdr:sp macro="_xll.MC_OnBranchLabelClick" textlink="">
      <xdr:nvSpPr>
        <xdr:cNvPr id="186" name="MC_BN_C_dev_avg_T_dev_avg_high">
          <a:extLst>
            <a:ext uri="{FF2B5EF4-FFF2-40B4-BE49-F238E27FC236}">
              <a16:creationId xmlns:a16="http://schemas.microsoft.com/office/drawing/2014/main" id="{7417518C-8DDE-4D97-2939-0F37C3BB648C}"/>
            </a:ext>
          </a:extLst>
        </xdr:cNvPr>
        <xdr:cNvSpPr txBox="1"/>
      </xdr:nvSpPr>
      <xdr:spPr>
        <a:xfrm>
          <a:off x="11416347" y="11662601"/>
          <a:ext cx="745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Gas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63</xdr:row>
      <xdr:rowOff>184139</xdr:rowOff>
    </xdr:from>
    <xdr:to>
      <xdr:col>6</xdr:col>
      <xdr:colOff>47626</xdr:colOff>
      <xdr:row>66</xdr:row>
      <xdr:rowOff>15876</xdr:rowOff>
    </xdr:to>
    <xdr:sp macro="" textlink="">
      <xdr:nvSpPr>
        <xdr:cNvPr id="187" name="MC_BR_C_dev_avg_T_dev_avg_mid">
          <a:extLst>
            <a:ext uri="{FF2B5EF4-FFF2-40B4-BE49-F238E27FC236}">
              <a16:creationId xmlns:a16="http://schemas.microsoft.com/office/drawing/2014/main" id="{CFB3E88F-8856-D6FE-1200-F022E8784F2D}"/>
            </a:ext>
          </a:extLst>
        </xdr:cNvPr>
        <xdr:cNvSpPr/>
      </xdr:nvSpPr>
      <xdr:spPr>
        <a:xfrm>
          <a:off x="11205969" y="12128489"/>
          <a:ext cx="2443357" cy="403237"/>
        </a:xfrm>
        <a:custGeom>
          <a:avLst/>
          <a:gdLst/>
          <a:ahLst/>
          <a:cxnLst/>
          <a:rect l="0" t="0" r="0" b="0"/>
          <a:pathLst>
            <a:path w="24433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443356" y="371486"/>
              </a:lnTo>
              <a:lnTo>
                <a:pt x="24433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65</xdr:row>
      <xdr:rowOff>99251</xdr:rowOff>
    </xdr:from>
    <xdr:ext cx="699679" cy="182550"/>
    <xdr:sp macro="_xll.MC_OnBranchLabelClick" textlink="">
      <xdr:nvSpPr>
        <xdr:cNvPr id="188" name="MC_BN_C_dev_avg_T_dev_avg_mid">
          <a:extLst>
            <a:ext uri="{FF2B5EF4-FFF2-40B4-BE49-F238E27FC236}">
              <a16:creationId xmlns:a16="http://schemas.microsoft.com/office/drawing/2014/main" id="{4DDFA4E2-E8AC-C219-0379-48CDE8493CD0}"/>
            </a:ext>
          </a:extLst>
        </xdr:cNvPr>
        <xdr:cNvSpPr txBox="1"/>
      </xdr:nvSpPr>
      <xdr:spPr>
        <a:xfrm>
          <a:off x="11416347" y="12424601"/>
          <a:ext cx="6996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Mid Gas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75042</xdr:colOff>
      <xdr:row>63</xdr:row>
      <xdr:rowOff>187109</xdr:rowOff>
    </xdr:from>
    <xdr:to>
      <xdr:col>6</xdr:col>
      <xdr:colOff>47626</xdr:colOff>
      <xdr:row>68</xdr:row>
      <xdr:rowOff>15876</xdr:rowOff>
    </xdr:to>
    <xdr:sp macro="" textlink="">
      <xdr:nvSpPr>
        <xdr:cNvPr id="189" name="MC_BR_C_dev_avg_T_dev_avg_low">
          <a:extLst>
            <a:ext uri="{FF2B5EF4-FFF2-40B4-BE49-F238E27FC236}">
              <a16:creationId xmlns:a16="http://schemas.microsoft.com/office/drawing/2014/main" id="{174F9CC6-58A6-49F3-43EC-18444B3D90FF}"/>
            </a:ext>
          </a:extLst>
        </xdr:cNvPr>
        <xdr:cNvSpPr/>
      </xdr:nvSpPr>
      <xdr:spPr>
        <a:xfrm>
          <a:off x="11205005" y="12131459"/>
          <a:ext cx="2444321" cy="781267"/>
        </a:xfrm>
        <a:custGeom>
          <a:avLst/>
          <a:gdLst/>
          <a:ahLst/>
          <a:cxnLst/>
          <a:rect l="0" t="0" r="0" b="0"/>
          <a:pathLst>
            <a:path w="24443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444320" y="749516"/>
              </a:lnTo>
              <a:lnTo>
                <a:pt x="24443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67</xdr:row>
      <xdr:rowOff>99251</xdr:rowOff>
    </xdr:from>
    <xdr:ext cx="722570" cy="182550"/>
    <xdr:sp macro="_xll.MC_OnBranchLabelClick" textlink="">
      <xdr:nvSpPr>
        <xdr:cNvPr id="190" name="MC_BN_C_dev_avg_T_dev_avg_low">
          <a:extLst>
            <a:ext uri="{FF2B5EF4-FFF2-40B4-BE49-F238E27FC236}">
              <a16:creationId xmlns:a16="http://schemas.microsoft.com/office/drawing/2014/main" id="{02452E49-0F16-35F7-A97A-019EA58C6D61}"/>
            </a:ext>
          </a:extLst>
        </xdr:cNvPr>
        <xdr:cNvSpPr txBox="1"/>
      </xdr:nvSpPr>
      <xdr:spPr>
        <a:xfrm>
          <a:off x="11416347" y="12805601"/>
          <a:ext cx="7225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Gas Price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75</xdr:row>
      <xdr:rowOff>184150</xdr:rowOff>
    </xdr:from>
    <xdr:to>
      <xdr:col>5</xdr:col>
      <xdr:colOff>47626</xdr:colOff>
      <xdr:row>82</xdr:row>
      <xdr:rowOff>917</xdr:rowOff>
    </xdr:to>
    <xdr:sp macro="" textlink="">
      <xdr:nvSpPr>
        <xdr:cNvPr id="191" name="MC_BR_D_after_delin_poor_C_dev_poor">
          <a:extLst>
            <a:ext uri="{FF2B5EF4-FFF2-40B4-BE49-F238E27FC236}">
              <a16:creationId xmlns:a16="http://schemas.microsoft.com/office/drawing/2014/main" id="{39EE8025-50D4-FB2B-CACB-1546F11C2AC8}"/>
            </a:ext>
          </a:extLst>
        </xdr:cNvPr>
        <xdr:cNvSpPr/>
      </xdr:nvSpPr>
      <xdr:spPr>
        <a:xfrm>
          <a:off x="8251955" y="14414500"/>
          <a:ext cx="2925634" cy="1150267"/>
        </a:xfrm>
        <a:custGeom>
          <a:avLst/>
          <a:gdLst/>
          <a:ahLst/>
          <a:cxnLst/>
          <a:rect l="0" t="0" r="0" b="0"/>
          <a:pathLst>
            <a:path w="2925634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925633" y="0"/>
              </a:lnTo>
              <a:lnTo>
                <a:pt x="2925633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1429815" cy="182550"/>
    <xdr:sp macro="_xll.MC_OnBranchLabelClick" textlink="">
      <xdr:nvSpPr>
        <xdr:cNvPr id="192" name="MC_BN_D_after_delin_poor_C_dev_poor">
          <a:extLst>
            <a:ext uri="{FF2B5EF4-FFF2-40B4-BE49-F238E27FC236}">
              <a16:creationId xmlns:a16="http://schemas.microsoft.com/office/drawing/2014/main" id="{865E4BA7-96AE-B9FB-3E4E-AD9C02CBFCFF}"/>
            </a:ext>
          </a:extLst>
        </xdr:cNvPr>
        <xdr:cNvSpPr txBox="1"/>
      </xdr:nvSpPr>
      <xdr:spPr>
        <a:xfrm>
          <a:off x="8454072" y="14329600"/>
          <a:ext cx="14298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Attempt Development Anyway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81</xdr:row>
      <xdr:rowOff>184139</xdr:rowOff>
    </xdr:from>
    <xdr:to>
      <xdr:col>5</xdr:col>
      <xdr:colOff>47626</xdr:colOff>
      <xdr:row>84</xdr:row>
      <xdr:rowOff>15876</xdr:rowOff>
    </xdr:to>
    <xdr:sp macro="" textlink="">
      <xdr:nvSpPr>
        <xdr:cNvPr id="193" name="MC_BR_D_after_delin_poor_T_sell_poor_data">
          <a:extLst>
            <a:ext uri="{FF2B5EF4-FFF2-40B4-BE49-F238E27FC236}">
              <a16:creationId xmlns:a16="http://schemas.microsoft.com/office/drawing/2014/main" id="{28263E03-13C0-FC39-438F-BD9E284F1D11}"/>
            </a:ext>
          </a:extLst>
        </xdr:cNvPr>
        <xdr:cNvSpPr/>
      </xdr:nvSpPr>
      <xdr:spPr>
        <a:xfrm>
          <a:off x="8243694" y="15557489"/>
          <a:ext cx="2933895" cy="403237"/>
        </a:xfrm>
        <a:custGeom>
          <a:avLst/>
          <a:gdLst/>
          <a:ahLst/>
          <a:cxnLst/>
          <a:rect l="0" t="0" r="0" b="0"/>
          <a:pathLst>
            <a:path w="2933895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933894" y="371486"/>
              </a:lnTo>
              <a:lnTo>
                <a:pt x="2933894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83</xdr:row>
      <xdr:rowOff>99250</xdr:rowOff>
    </xdr:from>
    <xdr:ext cx="1093313" cy="182550"/>
    <xdr:sp macro="_xll.MC_OnBranchLabelClick" textlink="">
      <xdr:nvSpPr>
        <xdr:cNvPr id="194" name="MC_BN_D_after_delin_poor_T_sell_poor_data">
          <a:extLst>
            <a:ext uri="{FF2B5EF4-FFF2-40B4-BE49-F238E27FC236}">
              <a16:creationId xmlns:a16="http://schemas.microsoft.com/office/drawing/2014/main" id="{EFBB2798-A474-7832-9799-EA0D2F832D19}"/>
            </a:ext>
          </a:extLst>
        </xdr:cNvPr>
        <xdr:cNvSpPr txBox="1"/>
      </xdr:nvSpPr>
      <xdr:spPr>
        <a:xfrm>
          <a:off x="8454072" y="15853600"/>
          <a:ext cx="1093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Sell Acreage with Data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73</xdr:row>
      <xdr:rowOff>184150</xdr:rowOff>
    </xdr:from>
    <xdr:to>
      <xdr:col>6</xdr:col>
      <xdr:colOff>47626</xdr:colOff>
      <xdr:row>76</xdr:row>
      <xdr:rowOff>2545</xdr:rowOff>
    </xdr:to>
    <xdr:sp macro="" textlink="">
      <xdr:nvSpPr>
        <xdr:cNvPr id="195" name="MC_BR_C_dev_poor_T_dev_poor_high">
          <a:extLst>
            <a:ext uri="{FF2B5EF4-FFF2-40B4-BE49-F238E27FC236}">
              <a16:creationId xmlns:a16="http://schemas.microsoft.com/office/drawing/2014/main" id="{A401971B-B853-7B55-5FD4-3BF14282F738}"/>
            </a:ext>
          </a:extLst>
        </xdr:cNvPr>
        <xdr:cNvSpPr/>
      </xdr:nvSpPr>
      <xdr:spPr>
        <a:xfrm>
          <a:off x="11214695" y="14033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73</xdr:row>
      <xdr:rowOff>99250</xdr:rowOff>
    </xdr:from>
    <xdr:ext cx="745332" cy="182550"/>
    <xdr:sp macro="_xll.MC_OnBranchLabelClick" textlink="">
      <xdr:nvSpPr>
        <xdr:cNvPr id="196" name="MC_BN_C_dev_poor_T_dev_poor_high">
          <a:extLst>
            <a:ext uri="{FF2B5EF4-FFF2-40B4-BE49-F238E27FC236}">
              <a16:creationId xmlns:a16="http://schemas.microsoft.com/office/drawing/2014/main" id="{321842E7-E7CD-5780-3BD8-A0F7ECA58EF1}"/>
            </a:ext>
          </a:extLst>
        </xdr:cNvPr>
        <xdr:cNvSpPr txBox="1"/>
      </xdr:nvSpPr>
      <xdr:spPr>
        <a:xfrm>
          <a:off x="11416347" y="13948600"/>
          <a:ext cx="745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Gas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75</xdr:row>
      <xdr:rowOff>187956</xdr:rowOff>
    </xdr:from>
    <xdr:to>
      <xdr:col>6</xdr:col>
      <xdr:colOff>47626</xdr:colOff>
      <xdr:row>78</xdr:row>
      <xdr:rowOff>6351</xdr:rowOff>
    </xdr:to>
    <xdr:sp macro="" textlink="">
      <xdr:nvSpPr>
        <xdr:cNvPr id="197" name="MC_BR_C_dev_poor_T_dev_poor_mid">
          <a:extLst>
            <a:ext uri="{FF2B5EF4-FFF2-40B4-BE49-F238E27FC236}">
              <a16:creationId xmlns:a16="http://schemas.microsoft.com/office/drawing/2014/main" id="{BF37639C-F6DD-86CE-EEA0-AF43186AC7EE}"/>
            </a:ext>
          </a:extLst>
        </xdr:cNvPr>
        <xdr:cNvSpPr/>
      </xdr:nvSpPr>
      <xdr:spPr>
        <a:xfrm>
          <a:off x="11214695" y="14418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77</xdr:row>
      <xdr:rowOff>99250</xdr:rowOff>
    </xdr:from>
    <xdr:ext cx="699679" cy="182550"/>
    <xdr:sp macro="_xll.MC_OnBranchLabelClick" textlink="">
      <xdr:nvSpPr>
        <xdr:cNvPr id="198" name="MC_BN_C_dev_poor_T_dev_poor_mid">
          <a:extLst>
            <a:ext uri="{FF2B5EF4-FFF2-40B4-BE49-F238E27FC236}">
              <a16:creationId xmlns:a16="http://schemas.microsoft.com/office/drawing/2014/main" id="{E149DF41-BA87-D4AE-BBB2-1975465D07B9}"/>
            </a:ext>
          </a:extLst>
        </xdr:cNvPr>
        <xdr:cNvSpPr txBox="1"/>
      </xdr:nvSpPr>
      <xdr:spPr>
        <a:xfrm>
          <a:off x="11416347" y="14710600"/>
          <a:ext cx="6996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Gas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75</xdr:row>
      <xdr:rowOff>189143</xdr:rowOff>
    </xdr:from>
    <xdr:to>
      <xdr:col>6</xdr:col>
      <xdr:colOff>47626</xdr:colOff>
      <xdr:row>80</xdr:row>
      <xdr:rowOff>6351</xdr:rowOff>
    </xdr:to>
    <xdr:sp macro="" textlink="">
      <xdr:nvSpPr>
        <xdr:cNvPr id="199" name="MC_BR_C_dev_poor_T_dev_poor_low">
          <a:extLst>
            <a:ext uri="{FF2B5EF4-FFF2-40B4-BE49-F238E27FC236}">
              <a16:creationId xmlns:a16="http://schemas.microsoft.com/office/drawing/2014/main" id="{864E04B5-E127-B691-5359-EDA04C5F96A2}"/>
            </a:ext>
          </a:extLst>
        </xdr:cNvPr>
        <xdr:cNvSpPr/>
      </xdr:nvSpPr>
      <xdr:spPr>
        <a:xfrm>
          <a:off x="11214310" y="14419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79</xdr:row>
      <xdr:rowOff>99250</xdr:rowOff>
    </xdr:from>
    <xdr:ext cx="722570" cy="182550"/>
    <xdr:sp macro="_xll.MC_OnBranchLabelClick" textlink="">
      <xdr:nvSpPr>
        <xdr:cNvPr id="200" name="MC_BN_C_dev_poor_T_dev_poor_low">
          <a:extLst>
            <a:ext uri="{FF2B5EF4-FFF2-40B4-BE49-F238E27FC236}">
              <a16:creationId xmlns:a16="http://schemas.microsoft.com/office/drawing/2014/main" id="{47E79D7D-529C-E909-D63D-A7836FE7BDB9}"/>
            </a:ext>
          </a:extLst>
        </xdr:cNvPr>
        <xdr:cNvSpPr txBox="1"/>
      </xdr:nvSpPr>
      <xdr:spPr>
        <a:xfrm>
          <a:off x="11416347" y="15091600"/>
          <a:ext cx="7225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Gas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87</xdr:row>
      <xdr:rowOff>184150</xdr:rowOff>
    </xdr:from>
    <xdr:to>
      <xdr:col>4</xdr:col>
      <xdr:colOff>47626</xdr:colOff>
      <xdr:row>90</xdr:row>
      <xdr:rowOff>2545</xdr:rowOff>
    </xdr:to>
    <xdr:sp macro="" textlink="">
      <xdr:nvSpPr>
        <xdr:cNvPr id="201" name="MC_BR_C_hold_outcome_T_hold_improve">
          <a:extLst>
            <a:ext uri="{FF2B5EF4-FFF2-40B4-BE49-F238E27FC236}">
              <a16:creationId xmlns:a16="http://schemas.microsoft.com/office/drawing/2014/main" id="{20F6FD71-A0EF-DA16-7331-CFCC45A2AE56}"/>
            </a:ext>
          </a:extLst>
        </xdr:cNvPr>
        <xdr:cNvSpPr/>
      </xdr:nvSpPr>
      <xdr:spPr>
        <a:xfrm>
          <a:off x="5523508" y="16700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87</xdr:row>
      <xdr:rowOff>99250</xdr:rowOff>
    </xdr:from>
    <xdr:ext cx="819520" cy="182550"/>
    <xdr:sp macro="_xll.MC_OnBranchLabelClick" textlink="">
      <xdr:nvSpPr>
        <xdr:cNvPr id="202" name="MC_BN_C_hold_outcome_T_hold_improve">
          <a:extLst>
            <a:ext uri="{FF2B5EF4-FFF2-40B4-BE49-F238E27FC236}">
              <a16:creationId xmlns:a16="http://schemas.microsoft.com/office/drawing/2014/main" id="{39BE61D4-EAD2-54B4-940D-CDF4AB1236ED}"/>
            </a:ext>
          </a:extLst>
        </xdr:cNvPr>
        <xdr:cNvSpPr txBox="1"/>
      </xdr:nvSpPr>
      <xdr:spPr>
        <a:xfrm>
          <a:off x="5725160" y="16615600"/>
          <a:ext cx="8195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Market Improves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89</xdr:row>
      <xdr:rowOff>187956</xdr:rowOff>
    </xdr:from>
    <xdr:to>
      <xdr:col>4</xdr:col>
      <xdr:colOff>47626</xdr:colOff>
      <xdr:row>92</xdr:row>
      <xdr:rowOff>6351</xdr:rowOff>
    </xdr:to>
    <xdr:sp macro="" textlink="">
      <xdr:nvSpPr>
        <xdr:cNvPr id="203" name="MC_BR_C_hold_outcome_T_hold_flat">
          <a:extLst>
            <a:ext uri="{FF2B5EF4-FFF2-40B4-BE49-F238E27FC236}">
              <a16:creationId xmlns:a16="http://schemas.microsoft.com/office/drawing/2014/main" id="{CD0EF513-F4FF-08F4-70BA-AF7E839CD26A}"/>
            </a:ext>
          </a:extLst>
        </xdr:cNvPr>
        <xdr:cNvSpPr/>
      </xdr:nvSpPr>
      <xdr:spPr>
        <a:xfrm>
          <a:off x="5523508" y="17085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91</xdr:row>
      <xdr:rowOff>99250</xdr:rowOff>
    </xdr:from>
    <xdr:ext cx="568554" cy="182550"/>
    <xdr:sp macro="_xll.MC_OnBranchLabelClick" textlink="">
      <xdr:nvSpPr>
        <xdr:cNvPr id="204" name="MC_BN_C_hold_outcome_T_hold_flat">
          <a:extLst>
            <a:ext uri="{FF2B5EF4-FFF2-40B4-BE49-F238E27FC236}">
              <a16:creationId xmlns:a16="http://schemas.microsoft.com/office/drawing/2014/main" id="{A3AC36A6-E404-C6C6-1F2D-FA9A9E69F3F3}"/>
            </a:ext>
          </a:extLst>
        </xdr:cNvPr>
        <xdr:cNvSpPr txBox="1"/>
      </xdr:nvSpPr>
      <xdr:spPr>
        <a:xfrm>
          <a:off x="5725160" y="17377600"/>
          <a:ext cx="5685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Market Flat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89</xdr:row>
      <xdr:rowOff>189143</xdr:rowOff>
    </xdr:from>
    <xdr:to>
      <xdr:col>4</xdr:col>
      <xdr:colOff>47626</xdr:colOff>
      <xdr:row>94</xdr:row>
      <xdr:rowOff>6351</xdr:rowOff>
    </xdr:to>
    <xdr:sp macro="" textlink="">
      <xdr:nvSpPr>
        <xdr:cNvPr id="205" name="MC_BR_C_hold_outcome_T_hold_worse">
          <a:extLst>
            <a:ext uri="{FF2B5EF4-FFF2-40B4-BE49-F238E27FC236}">
              <a16:creationId xmlns:a16="http://schemas.microsoft.com/office/drawing/2014/main" id="{0D523F20-7722-B2E9-DB1D-C3C2656A4C47}"/>
            </a:ext>
          </a:extLst>
        </xdr:cNvPr>
        <xdr:cNvSpPr/>
      </xdr:nvSpPr>
      <xdr:spPr>
        <a:xfrm>
          <a:off x="5523123" y="17086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93</xdr:row>
      <xdr:rowOff>99250</xdr:rowOff>
    </xdr:from>
    <xdr:ext cx="956416" cy="182550"/>
    <xdr:sp macro="_xll.MC_OnBranchLabelClick" textlink="">
      <xdr:nvSpPr>
        <xdr:cNvPr id="206" name="MC_BN_C_hold_outcome_T_hold_worse">
          <a:extLst>
            <a:ext uri="{FF2B5EF4-FFF2-40B4-BE49-F238E27FC236}">
              <a16:creationId xmlns:a16="http://schemas.microsoft.com/office/drawing/2014/main" id="{2D36509C-1D27-5A21-90CE-BE5EEC9ADD06}"/>
            </a:ext>
          </a:extLst>
        </xdr:cNvPr>
        <xdr:cNvSpPr txBox="1"/>
      </xdr:nvSpPr>
      <xdr:spPr>
        <a:xfrm>
          <a:off x="5725160" y="17758600"/>
          <a:ext cx="9564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Market Deteriorates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07" name="MC_T_full_hh">
          <a:extLst>
            <a:ext uri="{FF2B5EF4-FFF2-40B4-BE49-F238E27FC236}">
              <a16:creationId xmlns:a16="http://schemas.microsoft.com/office/drawing/2014/main" id="{CC57DB48-7A8A-54FC-A782-AB36381C4B46}"/>
            </a:ext>
          </a:extLst>
        </xdr:cNvPr>
        <xdr:cNvSpPr/>
      </xdr:nvSpPr>
      <xdr:spPr>
        <a:xfrm rot="16200000">
          <a:off x="11139488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08" name="MC_C_full_price_high">
          <a:extLst>
            <a:ext uri="{FF2B5EF4-FFF2-40B4-BE49-F238E27FC236}">
              <a16:creationId xmlns:a16="http://schemas.microsoft.com/office/drawing/2014/main" id="{BD05B454-1AE6-6920-5169-DBBD34E81F2B}"/>
            </a:ext>
          </a:extLst>
        </xdr:cNvPr>
        <xdr:cNvSpPr/>
      </xdr:nvSpPr>
      <xdr:spPr>
        <a:xfrm>
          <a:off x="817721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09" name="MC_T_full_hm">
          <a:extLst>
            <a:ext uri="{FF2B5EF4-FFF2-40B4-BE49-F238E27FC236}">
              <a16:creationId xmlns:a16="http://schemas.microsoft.com/office/drawing/2014/main" id="{7E31E6FC-59F1-7379-F6B2-5943CE90B6BF}"/>
            </a:ext>
          </a:extLst>
        </xdr:cNvPr>
        <xdr:cNvSpPr/>
      </xdr:nvSpPr>
      <xdr:spPr>
        <a:xfrm rot="16200000">
          <a:off x="11139488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10" name="MC_T_full_hl">
          <a:extLst>
            <a:ext uri="{FF2B5EF4-FFF2-40B4-BE49-F238E27FC236}">
              <a16:creationId xmlns:a16="http://schemas.microsoft.com/office/drawing/2014/main" id="{3E10A87C-1DC8-BC65-E2D0-01B67E3FA01B}"/>
            </a:ext>
          </a:extLst>
        </xdr:cNvPr>
        <xdr:cNvSpPr/>
      </xdr:nvSpPr>
      <xdr:spPr>
        <a:xfrm rot="16200000">
          <a:off x="11139488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211" name="MC_C_full_prod">
          <a:extLst>
            <a:ext uri="{FF2B5EF4-FFF2-40B4-BE49-F238E27FC236}">
              <a16:creationId xmlns:a16="http://schemas.microsoft.com/office/drawing/2014/main" id="{9493A5ED-AA5D-AEE1-5D5F-B30F1CBEA783}"/>
            </a:ext>
          </a:extLst>
        </xdr:cNvPr>
        <xdr:cNvSpPr/>
      </xdr:nvSpPr>
      <xdr:spPr>
        <a:xfrm>
          <a:off x="5448300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12" name="MC_T_full_mh">
          <a:extLst>
            <a:ext uri="{FF2B5EF4-FFF2-40B4-BE49-F238E27FC236}">
              <a16:creationId xmlns:a16="http://schemas.microsoft.com/office/drawing/2014/main" id="{AB07691B-35AB-9E90-C951-260BD61CB033}"/>
            </a:ext>
          </a:extLst>
        </xdr:cNvPr>
        <xdr:cNvSpPr/>
      </xdr:nvSpPr>
      <xdr:spPr>
        <a:xfrm rot="16200000">
          <a:off x="11139488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13" name="MC_C_full_price_mid">
          <a:extLst>
            <a:ext uri="{FF2B5EF4-FFF2-40B4-BE49-F238E27FC236}">
              <a16:creationId xmlns:a16="http://schemas.microsoft.com/office/drawing/2014/main" id="{6CDD854A-731C-A889-45D9-5B0BCDB6C5DF}"/>
            </a:ext>
          </a:extLst>
        </xdr:cNvPr>
        <xdr:cNvSpPr/>
      </xdr:nvSpPr>
      <xdr:spPr>
        <a:xfrm>
          <a:off x="8177213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14" name="MC_T_full_mm">
          <a:extLst>
            <a:ext uri="{FF2B5EF4-FFF2-40B4-BE49-F238E27FC236}">
              <a16:creationId xmlns:a16="http://schemas.microsoft.com/office/drawing/2014/main" id="{559FB17D-DEAF-76E3-FA43-F924A94199E7}"/>
            </a:ext>
          </a:extLst>
        </xdr:cNvPr>
        <xdr:cNvSpPr/>
      </xdr:nvSpPr>
      <xdr:spPr>
        <a:xfrm rot="16200000">
          <a:off x="11139488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15" name="MC_T_full_ml">
          <a:extLst>
            <a:ext uri="{FF2B5EF4-FFF2-40B4-BE49-F238E27FC236}">
              <a16:creationId xmlns:a16="http://schemas.microsoft.com/office/drawing/2014/main" id="{D592BF59-1700-6C5A-C9C0-ACD615A40E08}"/>
            </a:ext>
          </a:extLst>
        </xdr:cNvPr>
        <xdr:cNvSpPr/>
      </xdr:nvSpPr>
      <xdr:spPr>
        <a:xfrm rot="16200000">
          <a:off x="11139488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37</xdr:row>
      <xdr:rowOff>109537</xdr:rowOff>
    </xdr:from>
    <xdr:to>
      <xdr:col>5</xdr:col>
      <xdr:colOff>176213</xdr:colOff>
      <xdr:row>38</xdr:row>
      <xdr:rowOff>80962</xdr:rowOff>
    </xdr:to>
    <xdr:sp macro="_xll.MC_OnNodeClick" textlink="">
      <xdr:nvSpPr>
        <xdr:cNvPr id="216" name="MC_T_full_lh">
          <a:extLst>
            <a:ext uri="{FF2B5EF4-FFF2-40B4-BE49-F238E27FC236}">
              <a16:creationId xmlns:a16="http://schemas.microsoft.com/office/drawing/2014/main" id="{FFC3C36D-2D1A-572E-5254-B5531708839E}"/>
            </a:ext>
          </a:extLst>
        </xdr:cNvPr>
        <xdr:cNvSpPr/>
      </xdr:nvSpPr>
      <xdr:spPr>
        <a:xfrm rot="16200000">
          <a:off x="11139488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39</xdr:row>
      <xdr:rowOff>109538</xdr:rowOff>
    </xdr:from>
    <xdr:to>
      <xdr:col>4</xdr:col>
      <xdr:colOff>180975</xdr:colOff>
      <xdr:row>40</xdr:row>
      <xdr:rowOff>80963</xdr:rowOff>
    </xdr:to>
    <xdr:sp macro="_xll.MC_OnNodeClick" textlink="">
      <xdr:nvSpPr>
        <xdr:cNvPr id="217" name="MC_C_full_price_low">
          <a:extLst>
            <a:ext uri="{FF2B5EF4-FFF2-40B4-BE49-F238E27FC236}">
              <a16:creationId xmlns:a16="http://schemas.microsoft.com/office/drawing/2014/main" id="{18222716-8104-B68F-68EF-633D21F6A03C}"/>
            </a:ext>
          </a:extLst>
        </xdr:cNvPr>
        <xdr:cNvSpPr/>
      </xdr:nvSpPr>
      <xdr:spPr>
        <a:xfrm>
          <a:off x="8177213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41</xdr:row>
      <xdr:rowOff>109537</xdr:rowOff>
    </xdr:from>
    <xdr:to>
      <xdr:col>5</xdr:col>
      <xdr:colOff>176213</xdr:colOff>
      <xdr:row>42</xdr:row>
      <xdr:rowOff>80962</xdr:rowOff>
    </xdr:to>
    <xdr:sp macro="_xll.MC_OnNodeClick" textlink="">
      <xdr:nvSpPr>
        <xdr:cNvPr id="218" name="MC_T_full_lm">
          <a:extLst>
            <a:ext uri="{FF2B5EF4-FFF2-40B4-BE49-F238E27FC236}">
              <a16:creationId xmlns:a16="http://schemas.microsoft.com/office/drawing/2014/main" id="{1F10F4AB-73FC-0919-7FE5-629F28662F6F}"/>
            </a:ext>
          </a:extLst>
        </xdr:cNvPr>
        <xdr:cNvSpPr/>
      </xdr:nvSpPr>
      <xdr:spPr>
        <a:xfrm rot="16200000">
          <a:off x="11139488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43</xdr:row>
      <xdr:rowOff>109537</xdr:rowOff>
    </xdr:from>
    <xdr:to>
      <xdr:col>5</xdr:col>
      <xdr:colOff>176213</xdr:colOff>
      <xdr:row>44</xdr:row>
      <xdr:rowOff>80962</xdr:rowOff>
    </xdr:to>
    <xdr:sp macro="_xll.MC_OnNodeClick" textlink="">
      <xdr:nvSpPr>
        <xdr:cNvPr id="219" name="MC_T_full_ll">
          <a:extLst>
            <a:ext uri="{FF2B5EF4-FFF2-40B4-BE49-F238E27FC236}">
              <a16:creationId xmlns:a16="http://schemas.microsoft.com/office/drawing/2014/main" id="{F48B8342-E410-B915-3E69-8688742478B5}"/>
            </a:ext>
          </a:extLst>
        </xdr:cNvPr>
        <xdr:cNvSpPr/>
      </xdr:nvSpPr>
      <xdr:spPr>
        <a:xfrm rot="16200000">
          <a:off x="11139488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45</xdr:row>
      <xdr:rowOff>109538</xdr:rowOff>
    </xdr:from>
    <xdr:to>
      <xdr:col>2</xdr:col>
      <xdr:colOff>180975</xdr:colOff>
      <xdr:row>46</xdr:row>
      <xdr:rowOff>80963</xdr:rowOff>
    </xdr:to>
    <xdr:sp macro="_xll.MC_OnNodeClick" textlink="">
      <xdr:nvSpPr>
        <xdr:cNvPr id="220" name="MC_D_root">
          <a:extLst>
            <a:ext uri="{FF2B5EF4-FFF2-40B4-BE49-F238E27FC236}">
              <a16:creationId xmlns:a16="http://schemas.microsoft.com/office/drawing/2014/main" id="{C066F164-8DB3-666B-533D-5803F43F3150}"/>
            </a:ext>
          </a:extLst>
        </xdr:cNvPr>
        <xdr:cNvSpPr/>
      </xdr:nvSpPr>
      <xdr:spPr>
        <a:xfrm>
          <a:off x="2328863" y="862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21" name="MC_T_dev_good_high">
          <a:extLst>
            <a:ext uri="{FF2B5EF4-FFF2-40B4-BE49-F238E27FC236}">
              <a16:creationId xmlns:a16="http://schemas.microsoft.com/office/drawing/2014/main" id="{88E3EBC6-9525-BCAD-0AFF-27A1900DC996}"/>
            </a:ext>
          </a:extLst>
        </xdr:cNvPr>
        <xdr:cNvSpPr/>
      </xdr:nvSpPr>
      <xdr:spPr>
        <a:xfrm rot="16200000">
          <a:off x="13611225" y="900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49</xdr:row>
      <xdr:rowOff>109538</xdr:rowOff>
    </xdr:from>
    <xdr:to>
      <xdr:col>5</xdr:col>
      <xdr:colOff>180975</xdr:colOff>
      <xdr:row>50</xdr:row>
      <xdr:rowOff>80963</xdr:rowOff>
    </xdr:to>
    <xdr:sp macro="_xll.MC_OnNodeClick" textlink="">
      <xdr:nvSpPr>
        <xdr:cNvPr id="222" name="MC_C_dev_good">
          <a:extLst>
            <a:ext uri="{FF2B5EF4-FFF2-40B4-BE49-F238E27FC236}">
              <a16:creationId xmlns:a16="http://schemas.microsoft.com/office/drawing/2014/main" id="{A7C9A8B1-D539-B0C5-448C-B1225C57E8FD}"/>
            </a:ext>
          </a:extLst>
        </xdr:cNvPr>
        <xdr:cNvSpPr/>
      </xdr:nvSpPr>
      <xdr:spPr>
        <a:xfrm>
          <a:off x="11139488" y="9386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223" name="MC_T_dev_good_mid">
          <a:extLst>
            <a:ext uri="{FF2B5EF4-FFF2-40B4-BE49-F238E27FC236}">
              <a16:creationId xmlns:a16="http://schemas.microsoft.com/office/drawing/2014/main" id="{180B8B8F-07D4-3AC8-BD5C-51A933DF0615}"/>
            </a:ext>
          </a:extLst>
        </xdr:cNvPr>
        <xdr:cNvSpPr/>
      </xdr:nvSpPr>
      <xdr:spPr>
        <a:xfrm rot="16200000">
          <a:off x="13611225" y="976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224" name="MC_T_dev_good_low">
          <a:extLst>
            <a:ext uri="{FF2B5EF4-FFF2-40B4-BE49-F238E27FC236}">
              <a16:creationId xmlns:a16="http://schemas.microsoft.com/office/drawing/2014/main" id="{4744AEF2-7CAB-14E6-4FB0-1805445AC381}"/>
            </a:ext>
          </a:extLst>
        </xdr:cNvPr>
        <xdr:cNvSpPr/>
      </xdr:nvSpPr>
      <xdr:spPr>
        <a:xfrm rot="16200000">
          <a:off x="13611225" y="1014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55</xdr:row>
      <xdr:rowOff>109538</xdr:rowOff>
    </xdr:from>
    <xdr:to>
      <xdr:col>4</xdr:col>
      <xdr:colOff>180975</xdr:colOff>
      <xdr:row>56</xdr:row>
      <xdr:rowOff>80963</xdr:rowOff>
    </xdr:to>
    <xdr:sp macro="_xll.MC_OnNodeClick" textlink="">
      <xdr:nvSpPr>
        <xdr:cNvPr id="225" name="MC_D_after_delin_good">
          <a:extLst>
            <a:ext uri="{FF2B5EF4-FFF2-40B4-BE49-F238E27FC236}">
              <a16:creationId xmlns:a16="http://schemas.microsoft.com/office/drawing/2014/main" id="{BF9F4A9C-C70E-6265-D8AD-7977165C969A}"/>
            </a:ext>
          </a:extLst>
        </xdr:cNvPr>
        <xdr:cNvSpPr/>
      </xdr:nvSpPr>
      <xdr:spPr>
        <a:xfrm>
          <a:off x="8177213" y="10529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57</xdr:row>
      <xdr:rowOff>109537</xdr:rowOff>
    </xdr:from>
    <xdr:to>
      <xdr:col>5</xdr:col>
      <xdr:colOff>176213</xdr:colOff>
      <xdr:row>58</xdr:row>
      <xdr:rowOff>80962</xdr:rowOff>
    </xdr:to>
    <xdr:sp macro="_xll.MC_OnNodeClick" textlink="">
      <xdr:nvSpPr>
        <xdr:cNvPr id="226" name="MC_T_sell_good_data">
          <a:extLst>
            <a:ext uri="{FF2B5EF4-FFF2-40B4-BE49-F238E27FC236}">
              <a16:creationId xmlns:a16="http://schemas.microsoft.com/office/drawing/2014/main" id="{04916219-0903-C0FF-3030-FBCE4E390243}"/>
            </a:ext>
          </a:extLst>
        </xdr:cNvPr>
        <xdr:cNvSpPr/>
      </xdr:nvSpPr>
      <xdr:spPr>
        <a:xfrm rot="16200000">
          <a:off x="11139488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59</xdr:row>
      <xdr:rowOff>109538</xdr:rowOff>
    </xdr:from>
    <xdr:to>
      <xdr:col>3</xdr:col>
      <xdr:colOff>180975</xdr:colOff>
      <xdr:row>60</xdr:row>
      <xdr:rowOff>80963</xdr:rowOff>
    </xdr:to>
    <xdr:sp macro="_xll.MC_OnNodeClick" textlink="">
      <xdr:nvSpPr>
        <xdr:cNvPr id="227" name="MC_C_delin_result">
          <a:extLst>
            <a:ext uri="{FF2B5EF4-FFF2-40B4-BE49-F238E27FC236}">
              <a16:creationId xmlns:a16="http://schemas.microsoft.com/office/drawing/2014/main" id="{E63BA5DC-55D3-AAA1-F093-8981B76D34B9}"/>
            </a:ext>
          </a:extLst>
        </xdr:cNvPr>
        <xdr:cNvSpPr/>
      </xdr:nvSpPr>
      <xdr:spPr>
        <a:xfrm>
          <a:off x="5448300" y="1129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228" name="MC_T_dev_avg_high">
          <a:extLst>
            <a:ext uri="{FF2B5EF4-FFF2-40B4-BE49-F238E27FC236}">
              <a16:creationId xmlns:a16="http://schemas.microsoft.com/office/drawing/2014/main" id="{71D84BF6-6A58-6048-1EE7-B235FB80C15F}"/>
            </a:ext>
          </a:extLst>
        </xdr:cNvPr>
        <xdr:cNvSpPr/>
      </xdr:nvSpPr>
      <xdr:spPr>
        <a:xfrm rot="16200000">
          <a:off x="13611225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63</xdr:row>
      <xdr:rowOff>109538</xdr:rowOff>
    </xdr:from>
    <xdr:to>
      <xdr:col>5</xdr:col>
      <xdr:colOff>180975</xdr:colOff>
      <xdr:row>64</xdr:row>
      <xdr:rowOff>80963</xdr:rowOff>
    </xdr:to>
    <xdr:sp macro="_xll.MC_OnNodeClick" textlink="">
      <xdr:nvSpPr>
        <xdr:cNvPr id="229" name="MC_C_dev_avg">
          <a:extLst>
            <a:ext uri="{FF2B5EF4-FFF2-40B4-BE49-F238E27FC236}">
              <a16:creationId xmlns:a16="http://schemas.microsoft.com/office/drawing/2014/main" id="{4A9AEA04-22E0-13AC-E4E5-4DC9DD325522}"/>
            </a:ext>
          </a:extLst>
        </xdr:cNvPr>
        <xdr:cNvSpPr/>
      </xdr:nvSpPr>
      <xdr:spPr>
        <a:xfrm>
          <a:off x="11139488" y="1205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65</xdr:row>
      <xdr:rowOff>109537</xdr:rowOff>
    </xdr:from>
    <xdr:to>
      <xdr:col>6</xdr:col>
      <xdr:colOff>176213</xdr:colOff>
      <xdr:row>66</xdr:row>
      <xdr:rowOff>80962</xdr:rowOff>
    </xdr:to>
    <xdr:sp macro="_xll.MC_OnNodeClick" textlink="">
      <xdr:nvSpPr>
        <xdr:cNvPr id="230" name="MC_T_dev_avg_mid">
          <a:extLst>
            <a:ext uri="{FF2B5EF4-FFF2-40B4-BE49-F238E27FC236}">
              <a16:creationId xmlns:a16="http://schemas.microsoft.com/office/drawing/2014/main" id="{2FD84D09-1BC9-3A52-F85A-FBFFFF690710}"/>
            </a:ext>
          </a:extLst>
        </xdr:cNvPr>
        <xdr:cNvSpPr/>
      </xdr:nvSpPr>
      <xdr:spPr>
        <a:xfrm rot="16200000">
          <a:off x="13611225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231" name="MC_T_dev_avg_low">
          <a:extLst>
            <a:ext uri="{FF2B5EF4-FFF2-40B4-BE49-F238E27FC236}">
              <a16:creationId xmlns:a16="http://schemas.microsoft.com/office/drawing/2014/main" id="{EF55A90B-E8BB-DE54-5801-F525A0BCB7E5}"/>
            </a:ext>
          </a:extLst>
        </xdr:cNvPr>
        <xdr:cNvSpPr/>
      </xdr:nvSpPr>
      <xdr:spPr>
        <a:xfrm rot="16200000">
          <a:off x="13611225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69</xdr:row>
      <xdr:rowOff>109538</xdr:rowOff>
    </xdr:from>
    <xdr:to>
      <xdr:col>4</xdr:col>
      <xdr:colOff>180975</xdr:colOff>
      <xdr:row>70</xdr:row>
      <xdr:rowOff>80963</xdr:rowOff>
    </xdr:to>
    <xdr:sp macro="_xll.MC_OnNodeClick" textlink="">
      <xdr:nvSpPr>
        <xdr:cNvPr id="232" name="MC_D_after_delin_avg">
          <a:extLst>
            <a:ext uri="{FF2B5EF4-FFF2-40B4-BE49-F238E27FC236}">
              <a16:creationId xmlns:a16="http://schemas.microsoft.com/office/drawing/2014/main" id="{4D15B9F6-0395-F50F-B41D-84CB3200AA12}"/>
            </a:ext>
          </a:extLst>
        </xdr:cNvPr>
        <xdr:cNvSpPr/>
      </xdr:nvSpPr>
      <xdr:spPr>
        <a:xfrm>
          <a:off x="8177213" y="13196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233" name="MC_T_sell_avg_data">
          <a:extLst>
            <a:ext uri="{FF2B5EF4-FFF2-40B4-BE49-F238E27FC236}">
              <a16:creationId xmlns:a16="http://schemas.microsoft.com/office/drawing/2014/main" id="{17F85DC6-B1F6-3C8D-A950-F77B979FB33A}"/>
            </a:ext>
          </a:extLst>
        </xdr:cNvPr>
        <xdr:cNvSpPr/>
      </xdr:nvSpPr>
      <xdr:spPr>
        <a:xfrm rot="16200000">
          <a:off x="11139488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73</xdr:row>
      <xdr:rowOff>109537</xdr:rowOff>
    </xdr:from>
    <xdr:to>
      <xdr:col>6</xdr:col>
      <xdr:colOff>176213</xdr:colOff>
      <xdr:row>74</xdr:row>
      <xdr:rowOff>80962</xdr:rowOff>
    </xdr:to>
    <xdr:sp macro="_xll.MC_OnNodeClick" textlink="">
      <xdr:nvSpPr>
        <xdr:cNvPr id="234" name="MC_T_dev_poor_high">
          <a:extLst>
            <a:ext uri="{FF2B5EF4-FFF2-40B4-BE49-F238E27FC236}">
              <a16:creationId xmlns:a16="http://schemas.microsoft.com/office/drawing/2014/main" id="{EBD57384-D0CF-B1F3-058A-0338BAFBB452}"/>
            </a:ext>
          </a:extLst>
        </xdr:cNvPr>
        <xdr:cNvSpPr/>
      </xdr:nvSpPr>
      <xdr:spPr>
        <a:xfrm rot="16200000">
          <a:off x="13611225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75</xdr:row>
      <xdr:rowOff>109538</xdr:rowOff>
    </xdr:from>
    <xdr:to>
      <xdr:col>5</xdr:col>
      <xdr:colOff>180975</xdr:colOff>
      <xdr:row>76</xdr:row>
      <xdr:rowOff>80963</xdr:rowOff>
    </xdr:to>
    <xdr:sp macro="_xll.MC_OnNodeClick" textlink="">
      <xdr:nvSpPr>
        <xdr:cNvPr id="235" name="MC_C_dev_poor">
          <a:extLst>
            <a:ext uri="{FF2B5EF4-FFF2-40B4-BE49-F238E27FC236}">
              <a16:creationId xmlns:a16="http://schemas.microsoft.com/office/drawing/2014/main" id="{4067F3FF-FCA9-908E-3AC1-A27F40697E67}"/>
            </a:ext>
          </a:extLst>
        </xdr:cNvPr>
        <xdr:cNvSpPr/>
      </xdr:nvSpPr>
      <xdr:spPr>
        <a:xfrm>
          <a:off x="11139488" y="1433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77</xdr:row>
      <xdr:rowOff>109537</xdr:rowOff>
    </xdr:from>
    <xdr:to>
      <xdr:col>6</xdr:col>
      <xdr:colOff>176213</xdr:colOff>
      <xdr:row>78</xdr:row>
      <xdr:rowOff>80962</xdr:rowOff>
    </xdr:to>
    <xdr:sp macro="_xll.MC_OnNodeClick" textlink="">
      <xdr:nvSpPr>
        <xdr:cNvPr id="236" name="MC_T_dev_poor_mid">
          <a:extLst>
            <a:ext uri="{FF2B5EF4-FFF2-40B4-BE49-F238E27FC236}">
              <a16:creationId xmlns:a16="http://schemas.microsoft.com/office/drawing/2014/main" id="{A0B37E27-3615-29D8-8BCE-5280C6FB6112}"/>
            </a:ext>
          </a:extLst>
        </xdr:cNvPr>
        <xdr:cNvSpPr/>
      </xdr:nvSpPr>
      <xdr:spPr>
        <a:xfrm rot="16200000">
          <a:off x="1361122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237" name="MC_T_dev_poor_low">
          <a:extLst>
            <a:ext uri="{FF2B5EF4-FFF2-40B4-BE49-F238E27FC236}">
              <a16:creationId xmlns:a16="http://schemas.microsoft.com/office/drawing/2014/main" id="{AA9675D3-BA32-EDE5-64AC-FD60C92480E3}"/>
            </a:ext>
          </a:extLst>
        </xdr:cNvPr>
        <xdr:cNvSpPr/>
      </xdr:nvSpPr>
      <xdr:spPr>
        <a:xfrm rot="16200000">
          <a:off x="13611225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81</xdr:row>
      <xdr:rowOff>109538</xdr:rowOff>
    </xdr:from>
    <xdr:to>
      <xdr:col>4</xdr:col>
      <xdr:colOff>180975</xdr:colOff>
      <xdr:row>82</xdr:row>
      <xdr:rowOff>80963</xdr:rowOff>
    </xdr:to>
    <xdr:sp macro="_xll.MC_OnNodeClick" textlink="">
      <xdr:nvSpPr>
        <xdr:cNvPr id="238" name="MC_D_after_delin_poor">
          <a:extLst>
            <a:ext uri="{FF2B5EF4-FFF2-40B4-BE49-F238E27FC236}">
              <a16:creationId xmlns:a16="http://schemas.microsoft.com/office/drawing/2014/main" id="{919A6899-0BC3-4E4C-D90F-37BF6089DDED}"/>
            </a:ext>
          </a:extLst>
        </xdr:cNvPr>
        <xdr:cNvSpPr/>
      </xdr:nvSpPr>
      <xdr:spPr>
        <a:xfrm>
          <a:off x="8177213" y="15482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39" name="MC_T_sell_poor_data">
          <a:extLst>
            <a:ext uri="{FF2B5EF4-FFF2-40B4-BE49-F238E27FC236}">
              <a16:creationId xmlns:a16="http://schemas.microsoft.com/office/drawing/2014/main" id="{0C79315E-FA26-D048-0D83-0D1A7D180B91}"/>
            </a:ext>
          </a:extLst>
        </xdr:cNvPr>
        <xdr:cNvSpPr/>
      </xdr:nvSpPr>
      <xdr:spPr>
        <a:xfrm rot="16200000">
          <a:off x="11139488" y="1585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85</xdr:row>
      <xdr:rowOff>109537</xdr:rowOff>
    </xdr:from>
    <xdr:to>
      <xdr:col>3</xdr:col>
      <xdr:colOff>176213</xdr:colOff>
      <xdr:row>86</xdr:row>
      <xdr:rowOff>80962</xdr:rowOff>
    </xdr:to>
    <xdr:sp macro="_xll.MC_OnNodeClick" textlink="">
      <xdr:nvSpPr>
        <xdr:cNvPr id="240" name="MC_T_sell_undeveloped">
          <a:extLst>
            <a:ext uri="{FF2B5EF4-FFF2-40B4-BE49-F238E27FC236}">
              <a16:creationId xmlns:a16="http://schemas.microsoft.com/office/drawing/2014/main" id="{0503A808-C3A2-E03B-DDE6-DEEE85BCBCAB}"/>
            </a:ext>
          </a:extLst>
        </xdr:cNvPr>
        <xdr:cNvSpPr/>
      </xdr:nvSpPr>
      <xdr:spPr>
        <a:xfrm rot="16200000">
          <a:off x="5448300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87</xdr:row>
      <xdr:rowOff>109537</xdr:rowOff>
    </xdr:from>
    <xdr:to>
      <xdr:col>4</xdr:col>
      <xdr:colOff>176213</xdr:colOff>
      <xdr:row>88</xdr:row>
      <xdr:rowOff>80962</xdr:rowOff>
    </xdr:to>
    <xdr:sp macro="_xll.MC_OnNodeClick" textlink="">
      <xdr:nvSpPr>
        <xdr:cNvPr id="241" name="MC_T_hold_improve">
          <a:extLst>
            <a:ext uri="{FF2B5EF4-FFF2-40B4-BE49-F238E27FC236}">
              <a16:creationId xmlns:a16="http://schemas.microsoft.com/office/drawing/2014/main" id="{61571F66-3F9A-52FE-192A-3477E10F7227}"/>
            </a:ext>
          </a:extLst>
        </xdr:cNvPr>
        <xdr:cNvSpPr/>
      </xdr:nvSpPr>
      <xdr:spPr>
        <a:xfrm rot="16200000">
          <a:off x="8177213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89</xdr:row>
      <xdr:rowOff>109538</xdr:rowOff>
    </xdr:from>
    <xdr:to>
      <xdr:col>3</xdr:col>
      <xdr:colOff>180975</xdr:colOff>
      <xdr:row>90</xdr:row>
      <xdr:rowOff>80963</xdr:rowOff>
    </xdr:to>
    <xdr:sp macro="_xll.MC_OnNodeClick" textlink="">
      <xdr:nvSpPr>
        <xdr:cNvPr id="242" name="MC_C_hold_outcome">
          <a:extLst>
            <a:ext uri="{FF2B5EF4-FFF2-40B4-BE49-F238E27FC236}">
              <a16:creationId xmlns:a16="http://schemas.microsoft.com/office/drawing/2014/main" id="{14FB110B-F2A7-E9C5-2C1E-B94012622EFC}"/>
            </a:ext>
          </a:extLst>
        </xdr:cNvPr>
        <xdr:cNvSpPr/>
      </xdr:nvSpPr>
      <xdr:spPr>
        <a:xfrm>
          <a:off x="5448300" y="1700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91</xdr:row>
      <xdr:rowOff>109537</xdr:rowOff>
    </xdr:from>
    <xdr:to>
      <xdr:col>4</xdr:col>
      <xdr:colOff>176213</xdr:colOff>
      <xdr:row>92</xdr:row>
      <xdr:rowOff>80962</xdr:rowOff>
    </xdr:to>
    <xdr:sp macro="_xll.MC_OnNodeClick" textlink="">
      <xdr:nvSpPr>
        <xdr:cNvPr id="243" name="MC_T_hold_flat">
          <a:extLst>
            <a:ext uri="{FF2B5EF4-FFF2-40B4-BE49-F238E27FC236}">
              <a16:creationId xmlns:a16="http://schemas.microsoft.com/office/drawing/2014/main" id="{F988B890-72D9-10D2-0D09-A83FE51A1549}"/>
            </a:ext>
          </a:extLst>
        </xdr:cNvPr>
        <xdr:cNvSpPr/>
      </xdr:nvSpPr>
      <xdr:spPr>
        <a:xfrm rot="16200000">
          <a:off x="8177213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93</xdr:row>
      <xdr:rowOff>109537</xdr:rowOff>
    </xdr:from>
    <xdr:to>
      <xdr:col>4</xdr:col>
      <xdr:colOff>176213</xdr:colOff>
      <xdr:row>94</xdr:row>
      <xdr:rowOff>80962</xdr:rowOff>
    </xdr:to>
    <xdr:sp macro="_xll.MC_OnNodeClick" textlink="">
      <xdr:nvSpPr>
        <xdr:cNvPr id="244" name="MC_T_hold_worse">
          <a:extLst>
            <a:ext uri="{FF2B5EF4-FFF2-40B4-BE49-F238E27FC236}">
              <a16:creationId xmlns:a16="http://schemas.microsoft.com/office/drawing/2014/main" id="{87C94C02-956B-FBC2-8E5B-1BF36FAE5EC0}"/>
            </a:ext>
          </a:extLst>
        </xdr:cNvPr>
        <xdr:cNvSpPr/>
      </xdr:nvSpPr>
      <xdr:spPr>
        <a:xfrm rot="16200000">
          <a:off x="8177213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CC26-0657-47C3-999E-044A885E780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10F7-427B-43AB-96A1-CC2F22679AF1}">
  <dimension ref="A1:CK1"/>
  <sheetViews>
    <sheetView workbookViewId="0"/>
  </sheetViews>
  <sheetFormatPr defaultRowHeight="14.25" x14ac:dyDescent="0.45"/>
  <sheetData>
    <row r="1" spans="1:89" x14ac:dyDescent="0.45">
      <c r="A1">
        <f>MC_Tree_1!MC_BP_C_delin_result_D_after_delin_good</f>
        <v>0.3</v>
      </c>
      <c r="B1">
        <f>MC_Tree_1!MC_BV_C_delin_result_D_after_delin_good</f>
        <v>0</v>
      </c>
      <c r="C1">
        <f>MC_Tree_1!MC_BP_C_delin_result_D_after_delin_avg</f>
        <v>0.45</v>
      </c>
      <c r="D1">
        <f>MC_Tree_1!MC_BV_C_delin_result_D_after_delin_avg</f>
        <v>0</v>
      </c>
      <c r="E1">
        <f>MC_Tree_1!MC_BP_C_delin_result_D_after_delin_poor</f>
        <v>0.25</v>
      </c>
      <c r="F1">
        <f>MC_Tree_1!MC_BV_C_delin_result_D_after_delin_poor</f>
        <v>0</v>
      </c>
      <c r="G1">
        <f>MC_Tree_1!MC_BP_C_dev_avg_T_dev_avg_high</f>
        <v>0.25</v>
      </c>
      <c r="H1">
        <f>MC_Tree_1!MC_BV_C_dev_avg_T_dev_avg_high</f>
        <v>95000000</v>
      </c>
      <c r="I1">
        <f>MC_Tree_1!MC_BP_C_dev_avg_T_dev_avg_mid</f>
        <v>0.5</v>
      </c>
      <c r="J1">
        <f>MC_Tree_1!MC_BV_C_dev_avg_T_dev_avg_mid</f>
        <v>48000000</v>
      </c>
      <c r="K1">
        <f>MC_Tree_1!MC_BP_C_dev_avg_T_dev_avg_low</f>
        <v>0.25</v>
      </c>
      <c r="L1">
        <f>MC_Tree_1!MC_BV_C_dev_avg_T_dev_avg_low</f>
        <v>5000000</v>
      </c>
      <c r="M1">
        <f>MC_Tree_1!MC_BP_C_dev_good_T_dev_good_high</f>
        <v>0.25</v>
      </c>
      <c r="N1">
        <f>MC_Tree_1!MC_BV_C_dev_good_T_dev_good_high</f>
        <v>175000000</v>
      </c>
      <c r="O1">
        <f>MC_Tree_1!MC_BP_C_dev_good_T_dev_good_mid</f>
        <v>0.5</v>
      </c>
      <c r="P1">
        <f>MC_Tree_1!MC_BV_C_dev_good_T_dev_good_mid</f>
        <v>110000000</v>
      </c>
      <c r="Q1">
        <f>MC_Tree_1!MC_BP_C_dev_good_T_dev_good_low</f>
        <v>0.25</v>
      </c>
      <c r="R1">
        <f>MC_Tree_1!MC_BV_C_dev_good_T_dev_good_low</f>
        <v>45000000</v>
      </c>
      <c r="S1">
        <f>MC_Tree_1!MC_BP_C_dev_poor_T_dev_poor_high</f>
        <v>0.25</v>
      </c>
      <c r="T1">
        <f>MC_Tree_1!MC_BV_C_dev_poor_T_dev_poor_high</f>
        <v>30000000</v>
      </c>
      <c r="U1">
        <f>MC_Tree_1!MC_BP_C_dev_poor_T_dev_poor_mid</f>
        <v>0.5</v>
      </c>
      <c r="V1">
        <f>MC_Tree_1!MC_BV_C_dev_poor_T_dev_poor_mid</f>
        <v>-5000000</v>
      </c>
      <c r="W1">
        <f>MC_Tree_1!MC_BP_C_dev_poor_T_dev_poor_low</f>
        <v>0.25</v>
      </c>
      <c r="X1">
        <f>MC_Tree_1!MC_BV_C_dev_poor_T_dev_poor_low</f>
        <v>-25000000</v>
      </c>
      <c r="Y1">
        <f>MC_Tree_1!MC_BP_C_full_price_high_T_full_hh</f>
        <v>0.25</v>
      </c>
      <c r="Z1">
        <f>MC_Tree_1!MC_BV_C_full_price_high_T_full_hh</f>
        <v>190000000</v>
      </c>
      <c r="AA1">
        <f>MC_Tree_1!MC_BP_C_full_price_high_T_full_hm</f>
        <v>0.5</v>
      </c>
      <c r="AB1">
        <f>MC_Tree_1!MC_BV_C_full_price_high_T_full_hm</f>
        <v>120000000</v>
      </c>
      <c r="AC1">
        <f>MC_Tree_1!MC_BP_C_full_price_high_T_full_hl</f>
        <v>0.25</v>
      </c>
      <c r="AD1">
        <f>MC_Tree_1!MC_BV_C_full_price_high_T_full_hl</f>
        <v>55000000</v>
      </c>
      <c r="AE1">
        <f>MC_Tree_1!MC_BP_C_full_price_low_T_full_lh</f>
        <v>0.25</v>
      </c>
      <c r="AF1">
        <f>MC_Tree_1!MC_BV_C_full_price_low_T_full_lh</f>
        <v>42000000</v>
      </c>
      <c r="AG1">
        <f>MC_Tree_1!MC_BP_C_full_price_low_T_full_lm</f>
        <v>0.5</v>
      </c>
      <c r="AH1">
        <f>MC_Tree_1!MC_BV_C_full_price_low_T_full_lm</f>
        <v>15000000</v>
      </c>
      <c r="AI1">
        <f>MC_Tree_1!MC_BP_C_full_price_low_T_full_ll</f>
        <v>0.25</v>
      </c>
      <c r="AJ1">
        <f>MC_Tree_1!MC_BV_C_full_price_low_T_full_ll</f>
        <v>-8000000</v>
      </c>
      <c r="AK1">
        <f>MC_Tree_1!MC_BP_C_full_price_mid_T_full_mh</f>
        <v>0.25</v>
      </c>
      <c r="AL1">
        <f>MC_Tree_1!MC_BV_C_full_price_mid_T_full_mh</f>
        <v>105000000</v>
      </c>
      <c r="AM1">
        <f>MC_Tree_1!MC_BP_C_full_price_mid_T_full_mm</f>
        <v>0.5</v>
      </c>
      <c r="AN1">
        <f>MC_Tree_1!MC_BV_C_full_price_mid_T_full_mm</f>
        <v>62000000</v>
      </c>
      <c r="AO1">
        <f>MC_Tree_1!MC_BP_C_full_price_mid_T_full_ml</f>
        <v>0.25</v>
      </c>
      <c r="AP1">
        <f>MC_Tree_1!MC_BV_C_full_price_mid_T_full_ml</f>
        <v>18000000</v>
      </c>
      <c r="AQ1">
        <f>MC_Tree_1!MC_BP_C_full_prod_C_full_price_high</f>
        <v>0.2</v>
      </c>
      <c r="AR1">
        <f>MC_Tree_1!MC_BV_C_full_prod_C_full_price_high</f>
        <v>0</v>
      </c>
      <c r="AS1">
        <f>MC_Tree_1!MC_BP_C_full_prod_C_full_price_mid</f>
        <v>0.5</v>
      </c>
      <c r="AT1">
        <f>MC_Tree_1!MC_BV_C_full_prod_C_full_price_mid</f>
        <v>0</v>
      </c>
      <c r="AU1">
        <f>MC_Tree_1!MC_BP_C_full_prod_C_full_price_low</f>
        <v>0.3</v>
      </c>
      <c r="AV1">
        <f>MC_Tree_1!MC_BV_C_full_prod_C_full_price_low</f>
        <v>0</v>
      </c>
      <c r="AW1">
        <f>MC_Tree_1!MC_BP_C_hold_outcome_T_hold_improve</f>
        <v>0.3</v>
      </c>
      <c r="AX1">
        <f>MC_Tree_1!MC_BV_C_hold_outcome_T_hold_improve</f>
        <v>15000000</v>
      </c>
      <c r="AY1">
        <f>MC_Tree_1!MC_BP_C_hold_outcome_T_hold_flat</f>
        <v>0.4</v>
      </c>
      <c r="AZ1">
        <f>MC_Tree_1!MC_BV_C_hold_outcome_T_hold_flat</f>
        <v>6000000</v>
      </c>
      <c r="BA1">
        <f>MC_Tree_1!MC_BP_C_hold_outcome_T_hold_worse</f>
        <v>0.3</v>
      </c>
      <c r="BB1">
        <f>MC_Tree_1!MC_BV_C_hold_outcome_T_hold_worse</f>
        <v>2000000</v>
      </c>
      <c r="BC1">
        <f>MC_Tree_1!MC_BV_D_after_delin_avg_C_dev_avg</f>
        <v>-30000000</v>
      </c>
      <c r="BD1">
        <f>MC_Tree_1!MC_BV_D_after_delin_avg_T_sell_avg_data</f>
        <v>18000000</v>
      </c>
      <c r="BE1">
        <f>MC_Tree_1!MC_BV_D_after_delin_good_C_dev_good</f>
        <v>-30000000</v>
      </c>
      <c r="BF1">
        <f>MC_Tree_1!MC_BV_D_after_delin_good_T_sell_good_data</f>
        <v>35000000</v>
      </c>
      <c r="BG1">
        <f>MC_Tree_1!MC_BV_D_after_delin_poor_C_dev_poor</f>
        <v>-30000000</v>
      </c>
      <c r="BH1">
        <f>MC_Tree_1!MC_BV_D_after_delin_poor_T_sell_poor_data</f>
        <v>5000000</v>
      </c>
      <c r="BI1">
        <f>MC_Tree_1!MC_BV_D_root_C_full_prod</f>
        <v>-40000000</v>
      </c>
      <c r="BJ1">
        <f>MC_Tree_1!MC_BV_D_root_C_delin_result</f>
        <v>-12000000</v>
      </c>
      <c r="BK1">
        <f>MC_Tree_1!MC_BV_D_root_T_sell_undeveloped</f>
        <v>8000000</v>
      </c>
      <c r="BL1">
        <f>MC_Tree_1!MC_BV_D_root_C_hold_outcome</f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260D-4C70-4944-9ED3-C9D2E09CA262}">
  <dimension ref="B2:D59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35</v>
      </c>
    </row>
    <row r="3" spans="2:2" x14ac:dyDescent="0.45">
      <c r="B3" s="10" t="s">
        <v>36</v>
      </c>
    </row>
    <row r="5" spans="2:2" ht="15.75" x14ac:dyDescent="0.5">
      <c r="B5" s="15" t="s">
        <v>37</v>
      </c>
    </row>
    <row r="7" spans="2:2" x14ac:dyDescent="0.45">
      <c r="B7" t="s">
        <v>38</v>
      </c>
    </row>
    <row r="8" spans="2:2" x14ac:dyDescent="0.45">
      <c r="B8" t="s">
        <v>39</v>
      </c>
    </row>
    <row r="9" spans="2:2" x14ac:dyDescent="0.45">
      <c r="B9" t="s">
        <v>40</v>
      </c>
    </row>
    <row r="10" spans="2:2" x14ac:dyDescent="0.45">
      <c r="B10" t="s">
        <v>41</v>
      </c>
    </row>
    <row r="11" spans="2:2" x14ac:dyDescent="0.45">
      <c r="B11" t="s">
        <v>42</v>
      </c>
    </row>
    <row r="13" spans="2:2" x14ac:dyDescent="0.45">
      <c r="B13" s="8" t="s">
        <v>43</v>
      </c>
    </row>
    <row r="14" spans="2:2" x14ac:dyDescent="0.45">
      <c r="B14" t="s">
        <v>44</v>
      </c>
    </row>
    <row r="15" spans="2:2" x14ac:dyDescent="0.45">
      <c r="B15" t="s">
        <v>45</v>
      </c>
    </row>
    <row r="16" spans="2:2" x14ac:dyDescent="0.45">
      <c r="B16" t="s">
        <v>46</v>
      </c>
    </row>
    <row r="18" spans="2:2" x14ac:dyDescent="0.45">
      <c r="B18" s="8" t="s">
        <v>47</v>
      </c>
    </row>
    <row r="19" spans="2:2" x14ac:dyDescent="0.45">
      <c r="B19" t="s">
        <v>48</v>
      </c>
    </row>
    <row r="20" spans="2:2" x14ac:dyDescent="0.45">
      <c r="B20" t="s">
        <v>49</v>
      </c>
    </row>
    <row r="21" spans="2:2" x14ac:dyDescent="0.45">
      <c r="B21" t="s">
        <v>50</v>
      </c>
    </row>
    <row r="22" spans="2:2" x14ac:dyDescent="0.45">
      <c r="B22" t="s">
        <v>51</v>
      </c>
    </row>
    <row r="24" spans="2:2" x14ac:dyDescent="0.45">
      <c r="B24" s="8" t="s">
        <v>52</v>
      </c>
    </row>
    <row r="25" spans="2:2" x14ac:dyDescent="0.45">
      <c r="B25" t="s">
        <v>53</v>
      </c>
    </row>
    <row r="26" spans="2:2" x14ac:dyDescent="0.45">
      <c r="B26" t="s">
        <v>54</v>
      </c>
    </row>
    <row r="28" spans="2:2" x14ac:dyDescent="0.45">
      <c r="B28" s="8" t="s">
        <v>55</v>
      </c>
    </row>
    <row r="29" spans="2:2" x14ac:dyDescent="0.45">
      <c r="B29" t="s">
        <v>56</v>
      </c>
    </row>
    <row r="30" spans="2:2" x14ac:dyDescent="0.45">
      <c r="B30" t="s">
        <v>57</v>
      </c>
    </row>
    <row r="32" spans="2:2" ht="15.75" x14ac:dyDescent="0.5">
      <c r="B32" s="15" t="s">
        <v>58</v>
      </c>
    </row>
    <row r="34" spans="2:4" x14ac:dyDescent="0.45">
      <c r="B34" t="s">
        <v>59</v>
      </c>
    </row>
    <row r="35" spans="2:4" x14ac:dyDescent="0.45">
      <c r="B35" t="s">
        <v>60</v>
      </c>
    </row>
    <row r="36" spans="2:4" x14ac:dyDescent="0.45">
      <c r="B36" t="s">
        <v>61</v>
      </c>
    </row>
    <row r="39" spans="2:4" ht="15.75" x14ac:dyDescent="0.5">
      <c r="B39" s="15" t="s">
        <v>62</v>
      </c>
    </row>
    <row r="41" spans="2:4" x14ac:dyDescent="0.45">
      <c r="B41" s="11" t="s">
        <v>16</v>
      </c>
      <c r="C41" s="11" t="s">
        <v>17</v>
      </c>
      <c r="D41" s="11" t="s">
        <v>19</v>
      </c>
    </row>
    <row r="42" spans="2:4" x14ac:dyDescent="0.45">
      <c r="B42" s="12" t="s">
        <v>63</v>
      </c>
      <c r="C42" s="16">
        <v>40000000</v>
      </c>
      <c r="D42" s="12" t="s">
        <v>64</v>
      </c>
    </row>
    <row r="43" spans="2:4" x14ac:dyDescent="0.45">
      <c r="B43" s="12" t="s">
        <v>65</v>
      </c>
      <c r="C43" s="16">
        <v>12000000</v>
      </c>
      <c r="D43" s="12" t="s">
        <v>66</v>
      </c>
    </row>
    <row r="44" spans="2:4" x14ac:dyDescent="0.45">
      <c r="B44" s="12" t="s">
        <v>67</v>
      </c>
      <c r="C44" s="16">
        <v>30000000</v>
      </c>
      <c r="D44" s="12" t="s">
        <v>68</v>
      </c>
    </row>
    <row r="45" spans="2:4" x14ac:dyDescent="0.45">
      <c r="B45" s="12" t="s">
        <v>69</v>
      </c>
      <c r="C45" s="12" t="s">
        <v>70</v>
      </c>
      <c r="D45" s="12" t="s">
        <v>71</v>
      </c>
    </row>
    <row r="46" spans="2:4" x14ac:dyDescent="0.45">
      <c r="B46" s="12" t="s">
        <v>72</v>
      </c>
      <c r="C46" s="12" t="s">
        <v>73</v>
      </c>
      <c r="D46" s="12" t="s">
        <v>74</v>
      </c>
    </row>
    <row r="47" spans="2:4" x14ac:dyDescent="0.45">
      <c r="B47" s="12" t="s">
        <v>75</v>
      </c>
      <c r="C47" s="12" t="s">
        <v>76</v>
      </c>
      <c r="D47" s="12" t="s">
        <v>77</v>
      </c>
    </row>
    <row r="48" spans="2:4" x14ac:dyDescent="0.45">
      <c r="B48" s="12" t="s">
        <v>78</v>
      </c>
      <c r="C48" s="12" t="s">
        <v>79</v>
      </c>
      <c r="D48" s="12" t="s">
        <v>80</v>
      </c>
    </row>
    <row r="49" spans="2:4" x14ac:dyDescent="0.45">
      <c r="B49" s="12" t="s">
        <v>81</v>
      </c>
      <c r="C49" s="16">
        <v>8000000</v>
      </c>
      <c r="D49" s="12" t="s">
        <v>82</v>
      </c>
    </row>
    <row r="50" spans="2:4" x14ac:dyDescent="0.45">
      <c r="B50" s="12" t="s">
        <v>83</v>
      </c>
      <c r="C50" s="16">
        <v>35000000</v>
      </c>
      <c r="D50" s="12" t="s">
        <v>84</v>
      </c>
    </row>
    <row r="51" spans="2:4" x14ac:dyDescent="0.45">
      <c r="B51" s="12" t="s">
        <v>85</v>
      </c>
      <c r="C51" s="12" t="s">
        <v>86</v>
      </c>
      <c r="D51" s="12" t="s">
        <v>87</v>
      </c>
    </row>
    <row r="54" spans="2:4" ht="15.75" x14ac:dyDescent="0.5">
      <c r="B54" s="15" t="s">
        <v>88</v>
      </c>
    </row>
    <row r="56" spans="2:4" x14ac:dyDescent="0.45">
      <c r="B56" t="s">
        <v>89</v>
      </c>
    </row>
    <row r="57" spans="2:4" x14ac:dyDescent="0.45">
      <c r="B57" t="s">
        <v>90</v>
      </c>
    </row>
    <row r="58" spans="2:4" x14ac:dyDescent="0.45">
      <c r="B58" t="s">
        <v>91</v>
      </c>
    </row>
    <row r="59" spans="2:4" x14ac:dyDescent="0.45">
      <c r="B59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6C89-E8DE-4C07-875D-9753CF321C47}">
  <dimension ref="B2:G98"/>
  <sheetViews>
    <sheetView showGridLines="0" workbookViewId="0"/>
  </sheetViews>
  <sheetFormatPr defaultRowHeight="14.25" x14ac:dyDescent="0.45"/>
  <cols>
    <col min="1" max="1" width="8.59765625" customWidth="1"/>
    <col min="2" max="2" width="23.86328125" customWidth="1"/>
    <col min="3" max="3" width="43.6640625" customWidth="1"/>
    <col min="4" max="4" width="38.19921875" customWidth="1"/>
    <col min="5" max="5" width="41.46484375" customWidth="1"/>
    <col min="6" max="6" width="34.59765625" customWidth="1"/>
    <col min="7" max="7" width="29.796875" customWidth="1"/>
  </cols>
  <sheetData>
    <row r="2" spans="2:5" ht="15" customHeight="1" x14ac:dyDescent="0.55000000000000004">
      <c r="B2" s="9" t="s">
        <v>14</v>
      </c>
    </row>
    <row r="3" spans="2:5" ht="15" customHeight="1" x14ac:dyDescent="0.45">
      <c r="B3" s="10" t="s">
        <v>15</v>
      </c>
    </row>
    <row r="4" spans="2:5" ht="15" customHeight="1" x14ac:dyDescent="0.45"/>
    <row r="5" spans="2:5" ht="15" customHeight="1" x14ac:dyDescent="0.45">
      <c r="B5" s="11" t="s">
        <v>16</v>
      </c>
      <c r="C5" s="11" t="s">
        <v>17</v>
      </c>
      <c r="D5" s="11" t="s">
        <v>18</v>
      </c>
      <c r="E5" s="11" t="s">
        <v>19</v>
      </c>
    </row>
    <row r="6" spans="2:5" ht="15" customHeight="1" x14ac:dyDescent="0.45">
      <c r="B6" s="12" t="s">
        <v>20</v>
      </c>
      <c r="C6" s="13">
        <v>40000000</v>
      </c>
      <c r="D6" s="12" t="s">
        <v>21</v>
      </c>
      <c r="E6" s="12" t="s">
        <v>22</v>
      </c>
    </row>
    <row r="7" spans="2:5" ht="15" customHeight="1" x14ac:dyDescent="0.45">
      <c r="B7" s="12" t="s">
        <v>23</v>
      </c>
      <c r="C7" s="13">
        <v>12000000</v>
      </c>
      <c r="D7" s="12" t="s">
        <v>21</v>
      </c>
      <c r="E7" s="12" t="s">
        <v>24</v>
      </c>
    </row>
    <row r="8" spans="2:5" ht="15" customHeight="1" x14ac:dyDescent="0.45">
      <c r="B8" s="12" t="s">
        <v>25</v>
      </c>
      <c r="C8" s="13">
        <v>8000000</v>
      </c>
      <c r="D8" s="12" t="s">
        <v>21</v>
      </c>
      <c r="E8" s="12" t="s">
        <v>25</v>
      </c>
    </row>
    <row r="9" spans="2:5" ht="15" customHeight="1" x14ac:dyDescent="0.45">
      <c r="B9" s="12" t="s">
        <v>26</v>
      </c>
      <c r="C9" s="13">
        <v>30000000</v>
      </c>
      <c r="D9" s="12" t="s">
        <v>21</v>
      </c>
      <c r="E9" s="12" t="s">
        <v>27</v>
      </c>
    </row>
    <row r="10" spans="2:5" ht="15" customHeight="1" x14ac:dyDescent="0.45">
      <c r="B10" s="12" t="s">
        <v>28</v>
      </c>
      <c r="C10" s="13">
        <v>35000000</v>
      </c>
      <c r="D10" s="12" t="s">
        <v>21</v>
      </c>
      <c r="E10" s="12" t="s">
        <v>29</v>
      </c>
    </row>
    <row r="11" spans="2:5" ht="15" customHeight="1" x14ac:dyDescent="0.45">
      <c r="B11" s="12" t="s">
        <v>26</v>
      </c>
      <c r="C11" s="13">
        <v>30000000</v>
      </c>
      <c r="D11" s="12" t="s">
        <v>21</v>
      </c>
      <c r="E11" s="12" t="s">
        <v>30</v>
      </c>
    </row>
    <row r="12" spans="2:5" ht="15" customHeight="1" x14ac:dyDescent="0.45">
      <c r="B12" s="12" t="s">
        <v>28</v>
      </c>
      <c r="C12" s="13">
        <v>18000000</v>
      </c>
      <c r="D12" s="12" t="s">
        <v>21</v>
      </c>
      <c r="E12" s="12" t="s">
        <v>31</v>
      </c>
    </row>
    <row r="13" spans="2:5" ht="15" customHeight="1" x14ac:dyDescent="0.45">
      <c r="B13" s="12" t="s">
        <v>32</v>
      </c>
      <c r="C13" s="13">
        <v>30000000</v>
      </c>
      <c r="D13" s="12" t="s">
        <v>21</v>
      </c>
      <c r="E13" s="12" t="s">
        <v>33</v>
      </c>
    </row>
    <row r="14" spans="2:5" ht="15" customHeight="1" x14ac:dyDescent="0.45">
      <c r="B14" s="12" t="s">
        <v>28</v>
      </c>
      <c r="C14" s="13">
        <v>5000000</v>
      </c>
      <c r="D14" s="12" t="s">
        <v>21</v>
      </c>
      <c r="E14" s="12" t="s">
        <v>34</v>
      </c>
    </row>
    <row r="20" spans="3:6" ht="15" customHeight="1" x14ac:dyDescent="0.45">
      <c r="E20" s="5">
        <v>0.25</v>
      </c>
      <c r="F20" s="1">
        <f>_xll.MC_NodeProbability(_MC_Calc_1,"T_full_hh")</f>
        <v>0.05</v>
      </c>
    </row>
    <row r="21" spans="3:6" ht="15" customHeight="1" x14ac:dyDescent="0.45">
      <c r="E21" s="7">
        <v>190000000</v>
      </c>
      <c r="F21" s="6">
        <f>_xll.MC_NodeValue(_MC_Calc_1,"T_full_hh")</f>
        <v>150000000</v>
      </c>
    </row>
    <row r="22" spans="3:6" ht="15" customHeight="1" x14ac:dyDescent="0.45">
      <c r="D22" s="5">
        <v>0.2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_xll.MC_NodeValue(_MC_Calc_1,"C_full_price_high")</f>
        <v>81250000</v>
      </c>
    </row>
    <row r="24" spans="3:6" ht="15" customHeight="1" x14ac:dyDescent="0.45">
      <c r="E24" s="5">
        <v>0.5</v>
      </c>
      <c r="F24" s="1">
        <f>_xll.MC_NodeProbability(_MC_Calc_1,"T_full_hm")</f>
        <v>0.1</v>
      </c>
    </row>
    <row r="25" spans="3:6" ht="15" customHeight="1" x14ac:dyDescent="0.45">
      <c r="E25" s="7">
        <v>120000000</v>
      </c>
      <c r="F25" s="6">
        <f>_xll.MC_NodeValue(_MC_Calc_1,"T_full_hm")</f>
        <v>80000000</v>
      </c>
    </row>
    <row r="26" spans="3:6" ht="15" customHeight="1" x14ac:dyDescent="0.45">
      <c r="E26" s="5">
        <v>0.25</v>
      </c>
      <c r="F26" s="1">
        <f>_xll.MC_NodeProbability(_MC_Calc_1,"T_full_hl")</f>
        <v>0.05</v>
      </c>
    </row>
    <row r="27" spans="3:6" ht="15" customHeight="1" x14ac:dyDescent="0.45">
      <c r="E27" s="7">
        <v>55000000</v>
      </c>
      <c r="F27" s="6">
        <f>_xll.MC_NodeValue(_MC_Calc_1,"T_full_hl")</f>
        <v>15000000</v>
      </c>
    </row>
    <row r="28" spans="3:6" ht="15" customHeight="1" x14ac:dyDescent="0.45">
      <c r="C28" s="4" t="str">
        <f>_xll.MC_NodeDecision(_MC_Calc_1,"C_full_prod")</f>
        <v/>
      </c>
      <c r="D28" s="2" t="s">
        <v>2</v>
      </c>
    </row>
    <row r="29" spans="3:6" ht="15" customHeight="1" x14ac:dyDescent="0.45">
      <c r="C29" s="7">
        <f>-FullPadDevelopment8WellsCost</f>
        <v>-40000000</v>
      </c>
      <c r="D29" s="6">
        <f>_xll.MC_NodeValue(_MC_Calc_1,"C_full_prod")</f>
        <v>19925000</v>
      </c>
    </row>
    <row r="30" spans="3:6" ht="15" customHeight="1" x14ac:dyDescent="0.45">
      <c r="E30" s="5">
        <v>0.25</v>
      </c>
      <c r="F30" s="1">
        <f>_xll.MC_NodeProbability(_MC_Calc_1,"T_full_mh")</f>
        <v>0.125</v>
      </c>
    </row>
    <row r="31" spans="3:6" ht="15" customHeight="1" x14ac:dyDescent="0.45">
      <c r="E31" s="7">
        <v>105000000</v>
      </c>
      <c r="F31" s="6">
        <f>_xll.MC_NodeValue(_MC_Calc_1,"T_full_mh")</f>
        <v>65000000</v>
      </c>
    </row>
    <row r="32" spans="3:6" ht="15" customHeight="1" x14ac:dyDescent="0.45">
      <c r="D32" s="5">
        <v>0.5</v>
      </c>
      <c r="E32" s="2" t="s">
        <v>3</v>
      </c>
    </row>
    <row r="33" spans="3:7" ht="15" customHeight="1" x14ac:dyDescent="0.45">
      <c r="D33" s="7">
        <v>0</v>
      </c>
      <c r="E33" s="6">
        <f>_xll.MC_NodeValue(_MC_Calc_1,"C_full_price_mid")</f>
        <v>21750000</v>
      </c>
    </row>
    <row r="34" spans="3:7" ht="15" customHeight="1" x14ac:dyDescent="0.45">
      <c r="E34" s="5">
        <v>0.5</v>
      </c>
      <c r="F34" s="1">
        <f>_xll.MC_NodeProbability(_MC_Calc_1,"T_full_mm")</f>
        <v>0.25</v>
      </c>
    </row>
    <row r="35" spans="3:7" ht="15" customHeight="1" x14ac:dyDescent="0.45">
      <c r="E35" s="7">
        <v>62000000</v>
      </c>
      <c r="F35" s="6">
        <f>_xll.MC_NodeValue(_MC_Calc_1,"T_full_mm")</f>
        <v>22000000</v>
      </c>
    </row>
    <row r="36" spans="3:7" ht="15" customHeight="1" x14ac:dyDescent="0.45">
      <c r="E36" s="5">
        <v>0.25</v>
      </c>
      <c r="F36" s="1">
        <f>_xll.MC_NodeProbability(_MC_Calc_1,"T_full_ml")</f>
        <v>0.125</v>
      </c>
    </row>
    <row r="37" spans="3:7" ht="15" customHeight="1" x14ac:dyDescent="0.45">
      <c r="E37" s="7">
        <v>18000000</v>
      </c>
      <c r="F37" s="6">
        <f>_xll.MC_NodeValue(_MC_Calc_1,"T_full_ml")</f>
        <v>-22000000</v>
      </c>
    </row>
    <row r="38" spans="3:7" ht="15" customHeight="1" x14ac:dyDescent="0.45">
      <c r="E38" s="5">
        <v>0.25</v>
      </c>
      <c r="F38" s="1">
        <f>_xll.MC_NodeProbability(_MC_Calc_1,"T_full_lh")</f>
        <v>7.4999999999999997E-2</v>
      </c>
    </row>
    <row r="39" spans="3:7" ht="15" customHeight="1" x14ac:dyDescent="0.45">
      <c r="E39" s="7">
        <v>42000000</v>
      </c>
      <c r="F39" s="6">
        <f>_xll.MC_NodeValue(_MC_Calc_1,"T_full_lh")</f>
        <v>2000000</v>
      </c>
    </row>
    <row r="40" spans="3:7" ht="15" customHeight="1" x14ac:dyDescent="0.45">
      <c r="D40" s="5">
        <v>0.3</v>
      </c>
      <c r="E40" s="2" t="s">
        <v>4</v>
      </c>
    </row>
    <row r="41" spans="3:7" ht="15" customHeight="1" x14ac:dyDescent="0.45">
      <c r="D41" s="7">
        <v>0</v>
      </c>
      <c r="E41" s="6">
        <f>_xll.MC_NodeValue(_MC_Calc_1,"C_full_price_low")</f>
        <v>-24000000</v>
      </c>
    </row>
    <row r="42" spans="3:7" ht="15" customHeight="1" x14ac:dyDescent="0.45">
      <c r="E42" s="5">
        <v>0.5</v>
      </c>
      <c r="F42" s="1">
        <f>_xll.MC_NodeProbability(_MC_Calc_1,"T_full_lm")</f>
        <v>0.15</v>
      </c>
    </row>
    <row r="43" spans="3:7" ht="15" customHeight="1" x14ac:dyDescent="0.45">
      <c r="E43" s="7">
        <v>15000000</v>
      </c>
      <c r="F43" s="6">
        <f>_xll.MC_NodeValue(_MC_Calc_1,"T_full_lm")</f>
        <v>-25000000</v>
      </c>
    </row>
    <row r="44" spans="3:7" ht="15" customHeight="1" x14ac:dyDescent="0.45">
      <c r="E44" s="5">
        <v>0.25</v>
      </c>
      <c r="F44" s="1">
        <f>_xll.MC_NodeProbability(_MC_Calc_1,"T_full_ll")</f>
        <v>7.4999999999999997E-2</v>
      </c>
    </row>
    <row r="45" spans="3:7" ht="15" customHeight="1" x14ac:dyDescent="0.45">
      <c r="E45" s="7">
        <v>-8000000</v>
      </c>
      <c r="F45" s="6">
        <f>_xll.MC_NodeValue(_MC_Calc_1,"T_full_ll")</f>
        <v>-48000000</v>
      </c>
    </row>
    <row r="46" spans="3:7" ht="15" customHeight="1" x14ac:dyDescent="0.45">
      <c r="C46" s="3" t="s">
        <v>5</v>
      </c>
    </row>
    <row r="47" spans="3:7" ht="15" customHeight="1" x14ac:dyDescent="0.45">
      <c r="C47" s="6">
        <f>_xll.MC_NodeValue(_MC_Calc_1,"D_root")</f>
        <v>21800000</v>
      </c>
    </row>
    <row r="48" spans="3:7" ht="15" customHeight="1" x14ac:dyDescent="0.45">
      <c r="F48" s="5">
        <v>0.25</v>
      </c>
      <c r="G48" s="1">
        <f>_xll.MC_NodeProbability(_MC_Calc_1,"T_dev_good_high")</f>
        <v>7.4999999999999997E-2</v>
      </c>
    </row>
    <row r="49" spans="3:7" ht="15" customHeight="1" x14ac:dyDescent="0.45">
      <c r="F49" s="7">
        <v>175000000</v>
      </c>
      <c r="G49" s="6">
        <f>_xll.MC_NodeValue(_MC_Calc_1,"T_dev_good_high")</f>
        <v>133000000</v>
      </c>
    </row>
    <row r="50" spans="3:7" ht="15" customHeight="1" x14ac:dyDescent="0.45">
      <c r="E50" s="4" t="str">
        <f>_xll.MC_NodeDecision(_MC_Calc_1,"C_dev_good")</f>
        <v>optimal</v>
      </c>
      <c r="F50" s="2" t="s">
        <v>6</v>
      </c>
    </row>
    <row r="51" spans="3:7" ht="15" customHeight="1" x14ac:dyDescent="0.45">
      <c r="E51" s="7">
        <f>-FullDevelopment6MoreWellsCost</f>
        <v>-30000000</v>
      </c>
      <c r="F51" s="6">
        <f>_xll.MC_NodeValue(_MC_Calc_1,"C_dev_good")</f>
        <v>68000000</v>
      </c>
    </row>
    <row r="52" spans="3:7" ht="15" customHeight="1" x14ac:dyDescent="0.45">
      <c r="F52" s="5">
        <v>0.5</v>
      </c>
      <c r="G52" s="1">
        <f>_xll.MC_NodeProbability(_MC_Calc_1,"T_dev_good_mid")</f>
        <v>0.15</v>
      </c>
    </row>
    <row r="53" spans="3:7" ht="15" customHeight="1" x14ac:dyDescent="0.45">
      <c r="F53" s="7">
        <v>110000000</v>
      </c>
      <c r="G53" s="6">
        <f>_xll.MC_NodeValue(_MC_Calc_1,"T_dev_good_mid")</f>
        <v>68000000</v>
      </c>
    </row>
    <row r="54" spans="3:7" ht="15" customHeight="1" x14ac:dyDescent="0.45">
      <c r="F54" s="5">
        <v>0.25</v>
      </c>
      <c r="G54" s="1">
        <f>_xll.MC_NodeProbability(_MC_Calc_1,"T_dev_good_low")</f>
        <v>7.4999999999999997E-2</v>
      </c>
    </row>
    <row r="55" spans="3:7" ht="15" customHeight="1" x14ac:dyDescent="0.45">
      <c r="F55" s="7">
        <v>45000000</v>
      </c>
      <c r="G55" s="6">
        <f>_xll.MC_NodeValue(_MC_Calc_1,"T_dev_good_low")</f>
        <v>3000000</v>
      </c>
    </row>
    <row r="56" spans="3:7" ht="15" customHeight="1" x14ac:dyDescent="0.45">
      <c r="D56" s="5">
        <v>0.3</v>
      </c>
      <c r="E56" s="3" t="s">
        <v>7</v>
      </c>
    </row>
    <row r="57" spans="3:7" ht="15" customHeight="1" x14ac:dyDescent="0.45">
      <c r="D57" s="7">
        <v>0</v>
      </c>
      <c r="E57" s="6">
        <f>_xll.MC_NodeValue(_MC_Calc_1,"D_after_delin_good")</f>
        <v>68000000</v>
      </c>
    </row>
    <row r="58" spans="3:7" ht="15" customHeight="1" x14ac:dyDescent="0.45">
      <c r="E58" s="4" t="str">
        <f>_xll.MC_NodeDecision(_MC_Calc_1,"T_sell_good_data")</f>
        <v/>
      </c>
      <c r="F58" s="1">
        <f>_xll.MC_NodeProbability(_MC_Calc_1,"T_sell_good_data")</f>
        <v>0.3</v>
      </c>
    </row>
    <row r="59" spans="3:7" ht="15" customHeight="1" x14ac:dyDescent="0.45">
      <c r="E59" s="7">
        <f>SellAcreageWithDataValue</f>
        <v>35000000</v>
      </c>
      <c r="F59" s="6">
        <f>_xll.MC_NodeValue(_MC_Calc_1,"T_sell_good_data")</f>
        <v>23000000</v>
      </c>
    </row>
    <row r="60" spans="3:7" ht="15" customHeight="1" x14ac:dyDescent="0.45">
      <c r="C60" s="4" t="str">
        <f>_xll.MC_NodeDecision(_MC_Calc_1,"C_delin_result")</f>
        <v>optimal</v>
      </c>
      <c r="D60" s="2" t="s">
        <v>8</v>
      </c>
    </row>
    <row r="61" spans="3:7" ht="15" customHeight="1" x14ac:dyDescent="0.45">
      <c r="C61" s="7">
        <f>-DelineationWellsFirst2WellsCost</f>
        <v>-12000000</v>
      </c>
      <c r="D61" s="6">
        <f>_xll.MC_NodeValue(_MC_Calc_1,"C_delin_result")</f>
        <v>21800000</v>
      </c>
    </row>
    <row r="62" spans="3:7" ht="15" customHeight="1" x14ac:dyDescent="0.45">
      <c r="F62" s="5">
        <v>0.25</v>
      </c>
      <c r="G62" s="1">
        <f>_xll.MC_NodeProbability(_MC_Calc_1,"T_dev_avg_high")</f>
        <v>0.1125</v>
      </c>
    </row>
    <row r="63" spans="3:7" ht="15" customHeight="1" x14ac:dyDescent="0.45">
      <c r="F63" s="7">
        <v>95000000</v>
      </c>
      <c r="G63" s="6">
        <f>_xll.MC_NodeValue(_MC_Calc_1,"T_dev_avg_high")</f>
        <v>53000000</v>
      </c>
    </row>
    <row r="64" spans="3:7" ht="15" customHeight="1" x14ac:dyDescent="0.45">
      <c r="E64" s="4" t="str">
        <f>_xll.MC_NodeDecision(_MC_Calc_1,"C_dev_avg")</f>
        <v>optimal</v>
      </c>
      <c r="F64" s="2" t="s">
        <v>9</v>
      </c>
    </row>
    <row r="65" spans="4:7" ht="15" customHeight="1" x14ac:dyDescent="0.45">
      <c r="E65" s="7">
        <f>-FullDevelopment6MoreWellsCost2</f>
        <v>-30000000</v>
      </c>
      <c r="F65" s="6">
        <f>_xll.MC_NodeValue(_MC_Calc_1,"C_dev_avg")</f>
        <v>7000000</v>
      </c>
    </row>
    <row r="66" spans="4:7" ht="15" customHeight="1" x14ac:dyDescent="0.45">
      <c r="F66" s="5">
        <v>0.5</v>
      </c>
      <c r="G66" s="1">
        <f>_xll.MC_NodeProbability(_MC_Calc_1,"T_dev_avg_mid")</f>
        <v>0.22500000000000001</v>
      </c>
    </row>
    <row r="67" spans="4:7" ht="15" customHeight="1" x14ac:dyDescent="0.45">
      <c r="F67" s="7">
        <v>48000000</v>
      </c>
      <c r="G67" s="6">
        <f>_xll.MC_NodeValue(_MC_Calc_1,"T_dev_avg_mid")</f>
        <v>6000000</v>
      </c>
    </row>
    <row r="68" spans="4:7" ht="15" customHeight="1" x14ac:dyDescent="0.45">
      <c r="F68" s="5">
        <v>0.25</v>
      </c>
      <c r="G68" s="1">
        <f>_xll.MC_NodeProbability(_MC_Calc_1,"T_dev_avg_low")</f>
        <v>0.1125</v>
      </c>
    </row>
    <row r="69" spans="4:7" ht="15" customHeight="1" x14ac:dyDescent="0.45">
      <c r="F69" s="7">
        <v>5000000</v>
      </c>
      <c r="G69" s="6">
        <f>_xll.MC_NodeValue(_MC_Calc_1,"T_dev_avg_low")</f>
        <v>-37000000</v>
      </c>
    </row>
    <row r="70" spans="4:7" ht="15" customHeight="1" x14ac:dyDescent="0.45">
      <c r="D70" s="5">
        <v>0.45</v>
      </c>
      <c r="E70" s="3" t="s">
        <v>10</v>
      </c>
    </row>
    <row r="71" spans="4:7" ht="15" customHeight="1" x14ac:dyDescent="0.45">
      <c r="D71" s="7">
        <v>0</v>
      </c>
      <c r="E71" s="6">
        <f>_xll.MC_NodeValue(_MC_Calc_1,"D_after_delin_avg")</f>
        <v>7000000</v>
      </c>
    </row>
    <row r="72" spans="4:7" ht="15" customHeight="1" x14ac:dyDescent="0.45">
      <c r="E72" s="4" t="str">
        <f>_xll.MC_NodeDecision(_MC_Calc_1,"T_sell_avg_data")</f>
        <v/>
      </c>
      <c r="F72" s="1">
        <f>_xll.MC_NodeProbability(_MC_Calc_1,"T_sell_avg_data")</f>
        <v>0.45</v>
      </c>
    </row>
    <row r="73" spans="4:7" ht="15" customHeight="1" x14ac:dyDescent="0.45">
      <c r="E73" s="7">
        <f>SellAcreageWithDataValue2</f>
        <v>18000000</v>
      </c>
      <c r="F73" s="6">
        <f>_xll.MC_NodeValue(_MC_Calc_1,"T_sell_avg_data")</f>
        <v>6000000</v>
      </c>
    </row>
    <row r="74" spans="4:7" ht="15" customHeight="1" x14ac:dyDescent="0.45">
      <c r="F74" s="5">
        <v>0.25</v>
      </c>
      <c r="G74" s="1">
        <f>_xll.MC_NodeProbability(_MC_Calc_1,"T_dev_poor_high")</f>
        <v>6.25E-2</v>
      </c>
    </row>
    <row r="75" spans="4:7" ht="15" customHeight="1" x14ac:dyDescent="0.45">
      <c r="F75" s="7">
        <v>30000000</v>
      </c>
      <c r="G75" s="6">
        <f>_xll.MC_NodeValue(_MC_Calc_1,"T_dev_poor_high")</f>
        <v>-12000000</v>
      </c>
    </row>
    <row r="76" spans="4:7" ht="15" customHeight="1" x14ac:dyDescent="0.45">
      <c r="E76" s="4" t="str">
        <f>_xll.MC_NodeDecision(_MC_Calc_1,"C_dev_poor")</f>
        <v/>
      </c>
      <c r="F76" s="2" t="s">
        <v>11</v>
      </c>
    </row>
    <row r="77" spans="4:7" ht="15" customHeight="1" x14ac:dyDescent="0.45">
      <c r="E77" s="7">
        <f>-AttemptDevelopmentAnywayCost</f>
        <v>-30000000</v>
      </c>
      <c r="F77" s="6">
        <f>_xll.MC_NodeValue(_MC_Calc_1,"C_dev_poor")</f>
        <v>-43250000</v>
      </c>
    </row>
    <row r="78" spans="4:7" ht="15" customHeight="1" x14ac:dyDescent="0.45">
      <c r="F78" s="5">
        <v>0.5</v>
      </c>
      <c r="G78" s="1">
        <f>_xll.MC_NodeProbability(_MC_Calc_1,"T_dev_poor_mid")</f>
        <v>0.125</v>
      </c>
    </row>
    <row r="79" spans="4:7" ht="15" customHeight="1" x14ac:dyDescent="0.45">
      <c r="F79" s="7">
        <v>-5000000</v>
      </c>
      <c r="G79" s="6">
        <f>_xll.MC_NodeValue(_MC_Calc_1,"T_dev_poor_mid")</f>
        <v>-47000000</v>
      </c>
    </row>
    <row r="80" spans="4:7" ht="15" customHeight="1" x14ac:dyDescent="0.45">
      <c r="F80" s="5">
        <v>0.25</v>
      </c>
      <c r="G80" s="1">
        <f>_xll.MC_NodeProbability(_MC_Calc_1,"T_dev_poor_low")</f>
        <v>6.25E-2</v>
      </c>
    </row>
    <row r="81" spans="3:7" ht="15" customHeight="1" x14ac:dyDescent="0.45">
      <c r="F81" s="7">
        <v>-25000000</v>
      </c>
      <c r="G81" s="6">
        <f>_xll.MC_NodeValue(_MC_Calc_1,"T_dev_poor_low")</f>
        <v>-67000000</v>
      </c>
    </row>
    <row r="82" spans="3:7" ht="15" customHeight="1" x14ac:dyDescent="0.45">
      <c r="D82" s="5">
        <v>0.25</v>
      </c>
      <c r="E82" s="3" t="s">
        <v>12</v>
      </c>
    </row>
    <row r="83" spans="3:7" ht="15" customHeight="1" x14ac:dyDescent="0.45">
      <c r="D83" s="7">
        <v>0</v>
      </c>
      <c r="E83" s="6">
        <f>_xll.MC_NodeValue(_MC_Calc_1,"D_after_delin_poor")</f>
        <v>-7000000</v>
      </c>
    </row>
    <row r="84" spans="3:7" ht="15" customHeight="1" x14ac:dyDescent="0.45">
      <c r="E84" s="4" t="str">
        <f>_xll.MC_NodeDecision(_MC_Calc_1,"T_sell_poor_data")</f>
        <v>optimal</v>
      </c>
      <c r="F84" s="1">
        <f>_xll.MC_NodeProbability(_MC_Calc_1,"T_sell_poor_data")</f>
        <v>0.25</v>
      </c>
    </row>
    <row r="85" spans="3:7" ht="15" customHeight="1" x14ac:dyDescent="0.45">
      <c r="E85" s="7">
        <f>SellAcreageWithDataValue3</f>
        <v>5000000</v>
      </c>
      <c r="F85" s="6">
        <f>_xll.MC_NodeValue(_MC_Calc_1,"T_sell_poor_data")</f>
        <v>-7000000</v>
      </c>
    </row>
    <row r="86" spans="3:7" ht="15" customHeight="1" x14ac:dyDescent="0.45">
      <c r="C86" s="4" t="str">
        <f>_xll.MC_NodeDecision(_MC_Calc_1,"T_sell_undeveloped")</f>
        <v/>
      </c>
      <c r="D86" s="1">
        <f>_xll.MC_NodeProbability(_MC_Calc_1,"T_sell_undeveloped")</f>
        <v>1</v>
      </c>
    </row>
    <row r="87" spans="3:7" ht="15" customHeight="1" x14ac:dyDescent="0.45">
      <c r="C87" s="7">
        <f>SellUndevelopedAcreageValue</f>
        <v>8000000</v>
      </c>
      <c r="D87" s="6">
        <f>_xll.MC_NodeValue(_MC_Calc_1,"T_sell_undeveloped")</f>
        <v>8000000</v>
      </c>
    </row>
    <row r="88" spans="3:7" ht="15" customHeight="1" x14ac:dyDescent="0.45">
      <c r="D88" s="5">
        <v>0.3</v>
      </c>
      <c r="E88" s="1">
        <f>_xll.MC_NodeProbability(_MC_Calc_1,"T_hold_improve")</f>
        <v>0.3</v>
      </c>
    </row>
    <row r="89" spans="3:7" ht="15" customHeight="1" x14ac:dyDescent="0.45">
      <c r="D89" s="7">
        <v>15000000</v>
      </c>
      <c r="E89" s="6">
        <f>_xll.MC_NodeValue(_MC_Calc_1,"T_hold_improve")</f>
        <v>15000000</v>
      </c>
    </row>
    <row r="90" spans="3:7" ht="15" customHeight="1" x14ac:dyDescent="0.45">
      <c r="C90" s="4" t="str">
        <f>_xll.MC_NodeDecision(_MC_Calc_1,"C_hold_outcome")</f>
        <v/>
      </c>
      <c r="D90" s="2" t="s">
        <v>13</v>
      </c>
    </row>
    <row r="91" spans="3:7" ht="15" customHeight="1" x14ac:dyDescent="0.45">
      <c r="C91" s="7">
        <v>0</v>
      </c>
      <c r="D91" s="6">
        <f>_xll.MC_NodeValue(_MC_Calc_1,"C_hold_outcome")</f>
        <v>7500000</v>
      </c>
    </row>
    <row r="92" spans="3:7" ht="15" customHeight="1" x14ac:dyDescent="0.45">
      <c r="D92" s="5">
        <v>0.4</v>
      </c>
      <c r="E92" s="1">
        <f>_xll.MC_NodeProbability(_MC_Calc_1,"T_hold_flat")</f>
        <v>0.4</v>
      </c>
    </row>
    <row r="93" spans="3:7" ht="15" customHeight="1" x14ac:dyDescent="0.45">
      <c r="D93" s="7">
        <v>6000000</v>
      </c>
      <c r="E93" s="6">
        <f>_xll.MC_NodeValue(_MC_Calc_1,"T_hold_flat")</f>
        <v>6000000</v>
      </c>
    </row>
    <row r="94" spans="3:7" ht="15" customHeight="1" x14ac:dyDescent="0.45">
      <c r="D94" s="5">
        <v>0.3</v>
      </c>
      <c r="E94" s="1">
        <f>_xll.MC_NodeProbability(_MC_Calc_1,"T_hold_worse")</f>
        <v>0.3</v>
      </c>
    </row>
    <row r="95" spans="3:7" ht="15" customHeight="1" x14ac:dyDescent="0.45">
      <c r="D95" s="7">
        <v>2000000</v>
      </c>
      <c r="E95" s="6">
        <f>_xll.MC_NodeValue(_MC_Calc_1,"T_hold_worse")</f>
        <v>2000000</v>
      </c>
    </row>
    <row r="96" spans="3:7" ht="15" customHeight="1" x14ac:dyDescent="0.45"/>
    <row r="97" ht="15" customHeight="1" x14ac:dyDescent="0.45"/>
    <row r="98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160</vt:i4>
      </vt:variant>
    </vt:vector>
  </HeadingPairs>
  <TitlesOfParts>
    <vt:vector size="162" baseType="lpstr">
      <vt:lpstr>Problem</vt:lpstr>
      <vt:lpstr>MC_Tree_1</vt:lpstr>
      <vt:lpstr>_MC_Calc_1</vt:lpstr>
      <vt:lpstr>AttemptDevelopmentAnywayCost</vt:lpstr>
      <vt:lpstr>DelineationWellsFirst2WellsCost</vt:lpstr>
      <vt:lpstr>FullDevelopment6MoreWellsCost</vt:lpstr>
      <vt:lpstr>FullDevelopment6MoreWellsCost2</vt:lpstr>
      <vt:lpstr>FullPadDevelopment8WellsCost</vt:lpstr>
      <vt:lpstr>MC_Tree_1!MC_BD_D_after_delin_avg_C_dev_avg</vt:lpstr>
      <vt:lpstr>MC_Tree_1!MC_BD_D_after_delin_avg_T_sell_avg_data</vt:lpstr>
      <vt:lpstr>MC_Tree_1!MC_BD_D_after_delin_good_C_dev_good</vt:lpstr>
      <vt:lpstr>MC_Tree_1!MC_BD_D_after_delin_good_T_sell_good_data</vt:lpstr>
      <vt:lpstr>MC_Tree_1!MC_BD_D_after_delin_poor_C_dev_poor</vt:lpstr>
      <vt:lpstr>MC_Tree_1!MC_BD_D_after_delin_poor_T_sell_poor_data</vt:lpstr>
      <vt:lpstr>MC_Tree_1!MC_BD_D_root_C_delin_result</vt:lpstr>
      <vt:lpstr>MC_Tree_1!MC_BD_D_root_C_full_prod</vt:lpstr>
      <vt:lpstr>MC_Tree_1!MC_BD_D_root_C_hold_outcome</vt:lpstr>
      <vt:lpstr>MC_Tree_1!MC_BD_D_root_T_sell_undeveloped</vt:lpstr>
      <vt:lpstr>MC_Tree_1!MC_BP_C_delin_result_D_after_delin_avg</vt:lpstr>
      <vt:lpstr>MC_Tree_1!MC_BP_C_delin_result_D_after_delin_good</vt:lpstr>
      <vt:lpstr>MC_Tree_1!MC_BP_C_delin_result_D_after_delin_poor</vt:lpstr>
      <vt:lpstr>MC_Tree_1!MC_BP_C_dev_avg_T_dev_avg_high</vt:lpstr>
      <vt:lpstr>MC_Tree_1!MC_BP_C_dev_avg_T_dev_avg_low</vt:lpstr>
      <vt:lpstr>MC_Tree_1!MC_BP_C_dev_avg_T_dev_avg_mid</vt:lpstr>
      <vt:lpstr>MC_Tree_1!MC_BP_C_dev_good_T_dev_good_high</vt:lpstr>
      <vt:lpstr>MC_Tree_1!MC_BP_C_dev_good_T_dev_good_low</vt:lpstr>
      <vt:lpstr>MC_Tree_1!MC_BP_C_dev_good_T_dev_good_mid</vt:lpstr>
      <vt:lpstr>MC_Tree_1!MC_BP_C_dev_poor_T_dev_poor_high</vt:lpstr>
      <vt:lpstr>MC_Tree_1!MC_BP_C_dev_poor_T_dev_poor_low</vt:lpstr>
      <vt:lpstr>MC_Tree_1!MC_BP_C_dev_poor_T_dev_poor_mid</vt:lpstr>
      <vt:lpstr>MC_Tree_1!MC_BP_C_full_price_high_T_full_hh</vt:lpstr>
      <vt:lpstr>MC_Tree_1!MC_BP_C_full_price_high_T_full_hl</vt:lpstr>
      <vt:lpstr>MC_Tree_1!MC_BP_C_full_price_high_T_full_hm</vt:lpstr>
      <vt:lpstr>MC_Tree_1!MC_BP_C_full_price_low_T_full_lh</vt:lpstr>
      <vt:lpstr>MC_Tree_1!MC_BP_C_full_price_low_T_full_ll</vt:lpstr>
      <vt:lpstr>MC_Tree_1!MC_BP_C_full_price_low_T_full_lm</vt:lpstr>
      <vt:lpstr>MC_Tree_1!MC_BP_C_full_price_mid_T_full_mh</vt:lpstr>
      <vt:lpstr>MC_Tree_1!MC_BP_C_full_price_mid_T_full_ml</vt:lpstr>
      <vt:lpstr>MC_Tree_1!MC_BP_C_full_price_mid_T_full_mm</vt:lpstr>
      <vt:lpstr>MC_Tree_1!MC_BP_C_full_prod_C_full_price_high</vt:lpstr>
      <vt:lpstr>MC_Tree_1!MC_BP_C_full_prod_C_full_price_low</vt:lpstr>
      <vt:lpstr>MC_Tree_1!MC_BP_C_full_prod_C_full_price_mid</vt:lpstr>
      <vt:lpstr>MC_Tree_1!MC_BP_C_hold_outcome_T_hold_flat</vt:lpstr>
      <vt:lpstr>MC_Tree_1!MC_BP_C_hold_outcome_T_hold_improve</vt:lpstr>
      <vt:lpstr>MC_Tree_1!MC_BP_C_hold_outcome_T_hold_worse</vt:lpstr>
      <vt:lpstr>MC_Tree_1!MC_BV_C_delin_result_D_after_delin_avg</vt:lpstr>
      <vt:lpstr>MC_Tree_1!MC_BV_C_delin_result_D_after_delin_good</vt:lpstr>
      <vt:lpstr>MC_Tree_1!MC_BV_C_delin_result_D_after_delin_poor</vt:lpstr>
      <vt:lpstr>MC_Tree_1!MC_BV_C_dev_avg_T_dev_avg_high</vt:lpstr>
      <vt:lpstr>MC_Tree_1!MC_BV_C_dev_avg_T_dev_avg_low</vt:lpstr>
      <vt:lpstr>MC_Tree_1!MC_BV_C_dev_avg_T_dev_avg_mid</vt:lpstr>
      <vt:lpstr>MC_Tree_1!MC_BV_C_dev_good_T_dev_good_high</vt:lpstr>
      <vt:lpstr>MC_Tree_1!MC_BV_C_dev_good_T_dev_good_low</vt:lpstr>
      <vt:lpstr>MC_Tree_1!MC_BV_C_dev_good_T_dev_good_mid</vt:lpstr>
      <vt:lpstr>MC_Tree_1!MC_BV_C_dev_poor_T_dev_poor_high</vt:lpstr>
      <vt:lpstr>MC_Tree_1!MC_BV_C_dev_poor_T_dev_poor_low</vt:lpstr>
      <vt:lpstr>MC_Tree_1!MC_BV_C_dev_poor_T_dev_poor_mid</vt:lpstr>
      <vt:lpstr>MC_Tree_1!MC_BV_C_full_price_high_T_full_hh</vt:lpstr>
      <vt:lpstr>MC_Tree_1!MC_BV_C_full_price_high_T_full_hl</vt:lpstr>
      <vt:lpstr>MC_Tree_1!MC_BV_C_full_price_high_T_full_hm</vt:lpstr>
      <vt:lpstr>MC_Tree_1!MC_BV_C_full_price_low_T_full_lh</vt:lpstr>
      <vt:lpstr>MC_Tree_1!MC_BV_C_full_price_low_T_full_ll</vt:lpstr>
      <vt:lpstr>MC_Tree_1!MC_BV_C_full_price_low_T_full_lm</vt:lpstr>
      <vt:lpstr>MC_Tree_1!MC_BV_C_full_price_mid_T_full_mh</vt:lpstr>
      <vt:lpstr>MC_Tree_1!MC_BV_C_full_price_mid_T_full_ml</vt:lpstr>
      <vt:lpstr>MC_Tree_1!MC_BV_C_full_price_mid_T_full_mm</vt:lpstr>
      <vt:lpstr>MC_Tree_1!MC_BV_C_full_prod_C_full_price_high</vt:lpstr>
      <vt:lpstr>MC_Tree_1!MC_BV_C_full_prod_C_full_price_low</vt:lpstr>
      <vt:lpstr>MC_Tree_1!MC_BV_C_full_prod_C_full_price_mid</vt:lpstr>
      <vt:lpstr>MC_Tree_1!MC_BV_C_hold_outcome_T_hold_flat</vt:lpstr>
      <vt:lpstr>MC_Tree_1!MC_BV_C_hold_outcome_T_hold_improve</vt:lpstr>
      <vt:lpstr>MC_Tree_1!MC_BV_C_hold_outcome_T_hold_worse</vt:lpstr>
      <vt:lpstr>MC_Tree_1!MC_BV_D_after_delin_avg_C_dev_avg</vt:lpstr>
      <vt:lpstr>MC_Tree_1!MC_BV_D_after_delin_avg_T_sell_avg_data</vt:lpstr>
      <vt:lpstr>MC_Tree_1!MC_BV_D_after_delin_good_C_dev_good</vt:lpstr>
      <vt:lpstr>MC_Tree_1!MC_BV_D_after_delin_good_T_sell_good_data</vt:lpstr>
      <vt:lpstr>MC_Tree_1!MC_BV_D_after_delin_poor_C_dev_poor</vt:lpstr>
      <vt:lpstr>MC_Tree_1!MC_BV_D_after_delin_poor_T_sell_poor_data</vt:lpstr>
      <vt:lpstr>MC_Tree_1!MC_BV_D_root_C_delin_result</vt:lpstr>
      <vt:lpstr>MC_Tree_1!MC_BV_D_root_C_full_prod</vt:lpstr>
      <vt:lpstr>MC_Tree_1!MC_BV_D_root_C_hold_outcome</vt:lpstr>
      <vt:lpstr>MC_Tree_1!MC_BV_D_root_T_sell_undeveloped</vt:lpstr>
      <vt:lpstr>MC_Tree_1!MC_N_C_delin_result</vt:lpstr>
      <vt:lpstr>MC_Tree_1!MC_N_C_dev_avg</vt:lpstr>
      <vt:lpstr>MC_Tree_1!MC_N_C_dev_good</vt:lpstr>
      <vt:lpstr>MC_Tree_1!MC_N_C_dev_poor</vt:lpstr>
      <vt:lpstr>MC_Tree_1!MC_N_C_full_price_high</vt:lpstr>
      <vt:lpstr>MC_Tree_1!MC_N_C_full_price_low</vt:lpstr>
      <vt:lpstr>MC_Tree_1!MC_N_C_full_price_mid</vt:lpstr>
      <vt:lpstr>MC_Tree_1!MC_N_C_full_prod</vt:lpstr>
      <vt:lpstr>MC_Tree_1!MC_N_C_hold_outcome</vt:lpstr>
      <vt:lpstr>MC_Tree_1!MC_N_D_after_delin_avg</vt:lpstr>
      <vt:lpstr>MC_Tree_1!MC_N_D_after_delin_good</vt:lpstr>
      <vt:lpstr>MC_Tree_1!MC_N_D_after_delin_poor</vt:lpstr>
      <vt:lpstr>MC_Tree_1!MC_N_D_root</vt:lpstr>
      <vt:lpstr>MC_Tree_1!MC_NP_T_dev_avg_high</vt:lpstr>
      <vt:lpstr>MC_Tree_1!MC_NP_T_dev_avg_low</vt:lpstr>
      <vt:lpstr>MC_Tree_1!MC_NP_T_dev_avg_mid</vt:lpstr>
      <vt:lpstr>MC_Tree_1!MC_NP_T_dev_good_high</vt:lpstr>
      <vt:lpstr>MC_Tree_1!MC_NP_T_dev_good_low</vt:lpstr>
      <vt:lpstr>MC_Tree_1!MC_NP_T_dev_good_mid</vt:lpstr>
      <vt:lpstr>MC_Tree_1!MC_NP_T_dev_poor_high</vt:lpstr>
      <vt:lpstr>MC_Tree_1!MC_NP_T_dev_poor_low</vt:lpstr>
      <vt:lpstr>MC_Tree_1!MC_NP_T_dev_poor_mid</vt:lpstr>
      <vt:lpstr>MC_Tree_1!MC_NP_T_full_hh</vt:lpstr>
      <vt:lpstr>MC_Tree_1!MC_NP_T_full_hl</vt:lpstr>
      <vt:lpstr>MC_Tree_1!MC_NP_T_full_hm</vt:lpstr>
      <vt:lpstr>MC_Tree_1!MC_NP_T_full_lh</vt:lpstr>
      <vt:lpstr>MC_Tree_1!MC_NP_T_full_ll</vt:lpstr>
      <vt:lpstr>MC_Tree_1!MC_NP_T_full_lm</vt:lpstr>
      <vt:lpstr>MC_Tree_1!MC_NP_T_full_mh</vt:lpstr>
      <vt:lpstr>MC_Tree_1!MC_NP_T_full_ml</vt:lpstr>
      <vt:lpstr>MC_Tree_1!MC_NP_T_full_mm</vt:lpstr>
      <vt:lpstr>MC_Tree_1!MC_NP_T_hold_flat</vt:lpstr>
      <vt:lpstr>MC_Tree_1!MC_NP_T_hold_improve</vt:lpstr>
      <vt:lpstr>MC_Tree_1!MC_NP_T_hold_worse</vt:lpstr>
      <vt:lpstr>MC_Tree_1!MC_NP_T_sell_avg_data</vt:lpstr>
      <vt:lpstr>MC_Tree_1!MC_NP_T_sell_good_data</vt:lpstr>
      <vt:lpstr>MC_Tree_1!MC_NP_T_sell_poor_data</vt:lpstr>
      <vt:lpstr>MC_Tree_1!MC_NP_T_sell_undeveloped</vt:lpstr>
      <vt:lpstr>MC_Tree_1!MC_V_C_delin_result</vt:lpstr>
      <vt:lpstr>MC_Tree_1!MC_V_C_dev_avg</vt:lpstr>
      <vt:lpstr>MC_Tree_1!MC_V_C_dev_good</vt:lpstr>
      <vt:lpstr>MC_Tree_1!MC_V_C_dev_poor</vt:lpstr>
      <vt:lpstr>MC_Tree_1!MC_V_C_full_price_high</vt:lpstr>
      <vt:lpstr>MC_Tree_1!MC_V_C_full_price_low</vt:lpstr>
      <vt:lpstr>MC_Tree_1!MC_V_C_full_price_mid</vt:lpstr>
      <vt:lpstr>MC_Tree_1!MC_V_C_full_prod</vt:lpstr>
      <vt:lpstr>MC_Tree_1!MC_V_C_hold_outcome</vt:lpstr>
      <vt:lpstr>MC_Tree_1!MC_V_D_after_delin_avg</vt:lpstr>
      <vt:lpstr>MC_Tree_1!MC_V_D_after_delin_good</vt:lpstr>
      <vt:lpstr>MC_Tree_1!MC_V_D_after_delin_poor</vt:lpstr>
      <vt:lpstr>MC_Tree_1!MC_V_D_root</vt:lpstr>
      <vt:lpstr>MC_Tree_1!MC_V_T_dev_avg_high</vt:lpstr>
      <vt:lpstr>MC_Tree_1!MC_V_T_dev_avg_low</vt:lpstr>
      <vt:lpstr>MC_Tree_1!MC_V_T_dev_avg_mid</vt:lpstr>
      <vt:lpstr>MC_Tree_1!MC_V_T_dev_good_high</vt:lpstr>
      <vt:lpstr>MC_Tree_1!MC_V_T_dev_good_low</vt:lpstr>
      <vt:lpstr>MC_Tree_1!MC_V_T_dev_good_mid</vt:lpstr>
      <vt:lpstr>MC_Tree_1!MC_V_T_dev_poor_high</vt:lpstr>
      <vt:lpstr>MC_Tree_1!MC_V_T_dev_poor_low</vt:lpstr>
      <vt:lpstr>MC_Tree_1!MC_V_T_dev_poor_mid</vt:lpstr>
      <vt:lpstr>MC_Tree_1!MC_V_T_full_hh</vt:lpstr>
      <vt:lpstr>MC_Tree_1!MC_V_T_full_hl</vt:lpstr>
      <vt:lpstr>MC_Tree_1!MC_V_T_full_hm</vt:lpstr>
      <vt:lpstr>MC_Tree_1!MC_V_T_full_lh</vt:lpstr>
      <vt:lpstr>MC_Tree_1!MC_V_T_full_ll</vt:lpstr>
      <vt:lpstr>MC_Tree_1!MC_V_T_full_lm</vt:lpstr>
      <vt:lpstr>MC_Tree_1!MC_V_T_full_mh</vt:lpstr>
      <vt:lpstr>MC_Tree_1!MC_V_T_full_ml</vt:lpstr>
      <vt:lpstr>MC_Tree_1!MC_V_T_full_mm</vt:lpstr>
      <vt:lpstr>MC_Tree_1!MC_V_T_hold_flat</vt:lpstr>
      <vt:lpstr>MC_Tree_1!MC_V_T_hold_improve</vt:lpstr>
      <vt:lpstr>MC_Tree_1!MC_V_T_hold_worse</vt:lpstr>
      <vt:lpstr>MC_Tree_1!MC_V_T_sell_avg_data</vt:lpstr>
      <vt:lpstr>MC_Tree_1!MC_V_T_sell_good_data</vt:lpstr>
      <vt:lpstr>MC_Tree_1!MC_V_T_sell_poor_data</vt:lpstr>
      <vt:lpstr>MC_Tree_1!MC_V_T_sell_undeveloped</vt:lpstr>
      <vt:lpstr>SellAcreageWithDataValue</vt:lpstr>
      <vt:lpstr>SellAcreageWithDataValue2</vt:lpstr>
      <vt:lpstr>SellAcreageWithDataValue3</vt:lpstr>
      <vt:lpstr>SellUndevelopedAcreageValue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2026-03-27T14:34:18Z</dcterms:created>
  <dcterms:modified xsi:type="dcterms:W3CDTF">2026-03-27T14:34:34Z</dcterms:modified>
</cp:coreProperties>
</file>