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8F66A7FA-6442-48E7-AD0D-F4FF59B961F7}" xr6:coauthVersionLast="47" xr6:coauthVersionMax="47" xr10:uidLastSave="{00000000-0000-0000-0000-000000000000}"/>
  <bookViews>
    <workbookView xWindow="-98" yWindow="-98" windowWidth="21795" windowHeight="12975" firstSheet="2" activeTab="2" xr2:uid="{93B8AB48-7479-4D5D-A8A1-222BEAE69FF6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_MC_Calc!$A$1:$AN$1</definedName>
    <definedName name="BreakEvenMonths">MC_Tree_1!$C$10</definedName>
    <definedName name="FlagshipMultiplier">MC_Tree_1!$C$14</definedName>
    <definedName name="FlagshipPremium">MC_Tree_1!$C$15</definedName>
    <definedName name="GrowthRate">MC_Tree_1!$C$17</definedName>
    <definedName name="LeaseCost">MC_Tree_1!$C$8</definedName>
    <definedName name="MC_BD_D_postpilot_C_expand" localSheetId="3">MC_Tree_1!$E$32</definedName>
    <definedName name="MC_BD_D_postpilot_T_stay_regional" localSheetId="3">MC_Tree_1!$E$40</definedName>
    <definedName name="MC_BD_D_root_C_flagship" localSheetId="3">MC_Tree_1!$C$48</definedName>
    <definedName name="MC_BD_D_root_C_national" localSheetId="3">MC_Tree_1!$C$22</definedName>
    <definedName name="MC_BD_D_root_C_pilot" localSheetId="3">MC_Tree_1!$C$42</definedName>
    <definedName name="MC_BD_D_root_T_nothing" localSheetId="3">MC_Tree_1!$C$54</definedName>
    <definedName name="MC_BP_C_expand_T_exp_moderate" localSheetId="3">MC_Tree_1!$F$34</definedName>
    <definedName name="MC_BP_C_expand_T_exp_strong" localSheetId="3">MC_Tree_1!$F$30</definedName>
    <definedName name="MC_BP_C_expand_T_exp_weak" localSheetId="3">MC_Tree_1!$F$36</definedName>
    <definedName name="MC_BP_C_flagship_T_flag_hit" localSheetId="3">MC_Tree_1!$D$46</definedName>
    <definedName name="MC_BP_C_flagship_T_flag_solid" localSheetId="3">MC_Tree_1!$D$50</definedName>
    <definedName name="MC_BP_C_flagship_T_flag_under" localSheetId="3">MC_Tree_1!$D$52</definedName>
    <definedName name="MC_BP_C_national_T_nat_moderate" localSheetId="3">MC_Tree_1!$D$24</definedName>
    <definedName name="MC_BP_C_national_T_nat_strong" localSheetId="3">MC_Tree_1!$D$20</definedName>
    <definedName name="MC_BP_C_national_T_nat_weak" localSheetId="3">MC_Tree_1!$D$26</definedName>
    <definedName name="MC_BP_C_pilot_D_postpilot" localSheetId="3">MC_Tree_1!$D$38</definedName>
    <definedName name="MC_BP_C_pilot_T_pilot_fail" localSheetId="3">MC_Tree_1!$D$44</definedName>
    <definedName name="MC_BV_C_expand_T_exp_moderate" localSheetId="3">MC_Tree_1!$F$35</definedName>
    <definedName name="MC_BV_C_expand_T_exp_strong" localSheetId="3">MC_Tree_1!$F$31</definedName>
    <definedName name="MC_BV_C_expand_T_exp_weak" localSheetId="3">MC_Tree_1!$F$37</definedName>
    <definedName name="MC_BV_C_flagship_T_flag_hit" localSheetId="3">MC_Tree_1!$D$47</definedName>
    <definedName name="MC_BV_C_flagship_T_flag_solid" localSheetId="3">MC_Tree_1!$D$51</definedName>
    <definedName name="MC_BV_C_flagship_T_flag_under" localSheetId="3">MC_Tree_1!$D$53</definedName>
    <definedName name="MC_BV_C_national_T_nat_moderate" localSheetId="3">MC_Tree_1!$D$25</definedName>
    <definedName name="MC_BV_C_national_T_nat_strong" localSheetId="3">MC_Tree_1!$D$21</definedName>
    <definedName name="MC_BV_C_national_T_nat_weak" localSheetId="3">MC_Tree_1!$D$27</definedName>
    <definedName name="MC_BV_C_pilot_D_postpilot" localSheetId="3">MC_Tree_1!$D$39</definedName>
    <definedName name="MC_BV_C_pilot_T_pilot_fail" localSheetId="3">MC_Tree_1!$D$45</definedName>
    <definedName name="MC_BV_D_postpilot_C_expand" localSheetId="3">MC_Tree_1!$E$33</definedName>
    <definedName name="MC_BV_D_postpilot_T_stay_regional" localSheetId="3">MC_Tree_1!$E$41</definedName>
    <definedName name="MC_BV_D_root_C_flagship" localSheetId="3">MC_Tree_1!$C$49</definedName>
    <definedName name="MC_BV_D_root_C_national" localSheetId="3">MC_Tree_1!$C$23</definedName>
    <definedName name="MC_BV_D_root_C_pilot" localSheetId="3">MC_Tree_1!$C$43</definedName>
    <definedName name="MC_BV_D_root_T_nothing" localSheetId="3">MC_Tree_1!$C$55</definedName>
    <definedName name="MC_N_C_expand" localSheetId="3">MC_Tree_1!$F$32</definedName>
    <definedName name="MC_N_C_flagship" localSheetId="3">MC_Tree_1!$D$48</definedName>
    <definedName name="MC_N_C_national" localSheetId="3">MC_Tree_1!$D$22</definedName>
    <definedName name="MC_N_C_pilot" localSheetId="3">MC_Tree_1!$D$42</definedName>
    <definedName name="MC_N_D_postpilot" localSheetId="3">MC_Tree_1!$E$38</definedName>
    <definedName name="MC_N_D_root" localSheetId="3">MC_Tree_1!$C$28</definedName>
    <definedName name="MC_NP_T_exp_moderate" localSheetId="3">MC_Tree_1!$G$34</definedName>
    <definedName name="MC_NP_T_exp_strong" localSheetId="3">MC_Tree_1!$G$30</definedName>
    <definedName name="MC_NP_T_exp_weak" localSheetId="3">MC_Tree_1!$G$36</definedName>
    <definedName name="MC_NP_T_flag_hit" localSheetId="3">MC_Tree_1!$E$46</definedName>
    <definedName name="MC_NP_T_flag_solid" localSheetId="3">MC_Tree_1!$E$50</definedName>
    <definedName name="MC_NP_T_flag_under" localSheetId="3">MC_Tree_1!$E$52</definedName>
    <definedName name="MC_NP_T_nat_moderate" localSheetId="3">MC_Tree_1!$E$24</definedName>
    <definedName name="MC_NP_T_nat_strong" localSheetId="3">MC_Tree_1!$E$20</definedName>
    <definedName name="MC_NP_T_nat_weak" localSheetId="3">MC_Tree_1!$E$26</definedName>
    <definedName name="MC_NP_T_nothing" localSheetId="3">MC_Tree_1!$D$54</definedName>
    <definedName name="MC_NP_T_pilot_fail" localSheetId="3">MC_Tree_1!$E$44</definedName>
    <definedName name="MC_NP_T_stay_regional" localSheetId="3">MC_Tree_1!$F$40</definedName>
    <definedName name="MC_V_C_expand" localSheetId="3">MC_Tree_1!$F$33</definedName>
    <definedName name="MC_V_C_flagship" localSheetId="3">MC_Tree_1!$D$49</definedName>
    <definedName name="MC_V_C_national" localSheetId="3">MC_Tree_1!$D$23</definedName>
    <definedName name="MC_V_C_pilot" localSheetId="3">MC_Tree_1!$D$43</definedName>
    <definedName name="MC_V_D_postpilot" localSheetId="3">MC_Tree_1!$E$39</definedName>
    <definedName name="MC_V_D_root" localSheetId="3">MC_Tree_1!$C$29</definedName>
    <definedName name="MC_V_T_exp_moderate" localSheetId="3">MC_Tree_1!$G$35</definedName>
    <definedName name="MC_V_T_exp_strong" localSheetId="3">MC_Tree_1!$G$31</definedName>
    <definedName name="MC_V_T_exp_weak" localSheetId="3">MC_Tree_1!$G$37</definedName>
    <definedName name="MC_V_T_flag_hit" localSheetId="3">MC_Tree_1!$E$47</definedName>
    <definedName name="MC_V_T_flag_solid" localSheetId="3">MC_Tree_1!$E$51</definedName>
    <definedName name="MC_V_T_flag_under" localSheetId="3">MC_Tree_1!$E$53</definedName>
    <definedName name="MC_V_T_nat_moderate" localSheetId="3">MC_Tree_1!$E$25</definedName>
    <definedName name="MC_V_T_nat_strong" localSheetId="3">MC_Tree_1!$E$21</definedName>
    <definedName name="MC_V_T_nat_weak" localSheetId="3">MC_Tree_1!$E$27</definedName>
    <definedName name="MC_V_T_nothing" localSheetId="3">MC_Tree_1!$D$55</definedName>
    <definedName name="MC_V_T_pilot_fail" localSheetId="3">MC_Tree_1!$E$45</definedName>
    <definedName name="MC_V_T_stay_regional" localSheetId="3">MC_Tree_1!$F$41</definedName>
    <definedName name="MonthlyRevenue">MC_Tree_1!$C$7</definedName>
    <definedName name="NationalCount">MC_Tree_1!$C$11</definedName>
    <definedName name="PilotSuccessProb">MC_Tree_1!$C$16</definedName>
    <definedName name="ProjectionMonths">MC_Tree_1!$C$13</definedName>
    <definedName name="RegionalCount">MC_Tree_1!$C$12</definedName>
    <definedName name="StaffCost">MC_Tree_1!$C$9</definedName>
    <definedName name="StoreBuildCost">MC_Tree_1!$C$6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3" l="1"/>
  <c r="D47" i="3"/>
  <c r="D53" i="3"/>
  <c r="D27" i="3"/>
  <c r="D51" i="3"/>
  <c r="J1" i="4" s="1"/>
  <c r="D44" i="3"/>
  <c r="U1" i="4" s="1"/>
  <c r="D25" i="3"/>
  <c r="P1" i="4" s="1"/>
  <c r="F31" i="3"/>
  <c r="B1" i="4" s="1"/>
  <c r="C43" i="3"/>
  <c r="E41" i="3"/>
  <c r="F37" i="3"/>
  <c r="F35" i="3"/>
  <c r="D1" i="4" s="1"/>
  <c r="D45" i="3"/>
  <c r="E33" i="3"/>
  <c r="D38" i="3"/>
  <c r="S1" i="4" s="1"/>
  <c r="C23" i="3"/>
  <c r="Y1" i="4" s="1"/>
  <c r="D21" i="3"/>
  <c r="AB1" i="4"/>
  <c r="AA1" i="4"/>
  <c r="Z1" i="4"/>
  <c r="X1" i="4"/>
  <c r="W1" i="4"/>
  <c r="V1" i="4"/>
  <c r="T1" i="4"/>
  <c r="R1" i="4"/>
  <c r="Q1" i="4"/>
  <c r="O1" i="4"/>
  <c r="N1" i="4"/>
  <c r="M1" i="4"/>
  <c r="L1" i="4"/>
  <c r="K1" i="4"/>
  <c r="I1" i="4"/>
  <c r="H1" i="4"/>
  <c r="G1" i="4"/>
  <c r="F1" i="4"/>
  <c r="E1" i="4"/>
  <c r="C1" i="4"/>
  <c r="A1" i="4"/>
  <c r="D55" i="3"/>
  <c r="E46" i="3"/>
  <c r="G36" i="3"/>
  <c r="E26" i="3"/>
  <c r="E51" i="3"/>
  <c r="C54" i="3"/>
  <c r="G30" i="3"/>
  <c r="C48" i="3"/>
  <c r="D49" i="3"/>
  <c r="D54" i="3"/>
  <c r="E45" i="3"/>
  <c r="G35" i="3"/>
  <c r="E25" i="3"/>
  <c r="D43" i="3"/>
  <c r="D23" i="3"/>
  <c r="E32" i="3"/>
  <c r="G31" i="3"/>
  <c r="E50" i="3"/>
  <c r="E20" i="3"/>
  <c r="E39" i="3"/>
  <c r="C42" i="3"/>
  <c r="G37" i="3"/>
  <c r="C22" i="3"/>
  <c r="E53" i="3"/>
  <c r="E44" i="3"/>
  <c r="G34" i="3"/>
  <c r="E24" i="3"/>
  <c r="E40" i="3"/>
  <c r="E52" i="3"/>
  <c r="F33" i="3"/>
  <c r="F41" i="3"/>
  <c r="E21" i="3"/>
  <c r="F40" i="3"/>
  <c r="C29" i="3"/>
  <c r="E47" i="3"/>
  <c r="E27" i="3"/>
</calcChain>
</file>

<file path=xl/sharedStrings.xml><?xml version="1.0" encoding="utf-8"?>
<sst xmlns="http://schemas.openxmlformats.org/spreadsheetml/2006/main" count="75" uniqueCount="68">
  <si>
    <t>{"_v":2,"trees":{"MC_Tree_1":"{\n  \"RootId\": \"D_root\",\n  \"Nodes\": {\n    \"D_root\": {\n      \"type\": \"decision\",\n      \"id\": \"D_root\",\n      \"name\": \"Expansion Strategy\",\n      \"options\": [\n        {\n          \"name\": \"National Rollout (50 stores)\",\n          \"childId\": \"C_national\",\n          \"value\": -25000000\n        },\n        {\n          \"name\": \"Regional Pilot (10 stores)\",\n          \"childId\": \"C_pilot\",\n          \"value\": -5000000\n        },\n        {\n          \"name\": \"Flagship Store\",\n          \"childId\": \"C_flagship\",\n          \"value\": -2000000\n        },\n        {\n          \"name\": \"Don\u0027t Expand\",\n          \"childId\": \"T_nothing\"\n        }\n      ]\n    },\n    \"C_national\": {\n      \"type\": \"chance\",\n      \"id\": \"C_national\",\n      \"name\": \"National Market Reception\",\n      \"branches\": [\n        {\n          \"name\": \"Strong Demand\",\n          \"probability\": 0.25,\n          \"childId\": \"T_nat_strong\",\n          \"value\": 108000000\n        },\n        {\n          \"name\": \"Moderate Demand\",\n          \"probability\": 0.5,\n          \"childId\": \"T_nat_moderate\",\n          \"value\": 54000000\n        },\n        {\n          \"name\": \"Weak Demand\",\n          \"probability\": 0.25,\n          \"childId\": \"T_nat_weak\",\n          \"value\": -10800000\n        }\n      ]\n    },\n    \"T_nat_strong\": {\n      \"type\": \"terminal\",\n      \"id\": \"T_nat_strong\",\n      \"name\": \"National Strong Demand\",\n      \"value\": 0\n    },\n    \"T_nat_moderate\": {\n      \"type\": \"terminal\",\n      \"id\": \"T_nat_moderate\",\n      \"name\": \"National Moderate Demand\",\n      \"value\": 0\n    },\n    \"T_nat_weak\": {\n      \"type\": \"terminal\",\n      \"id\": \"T_nat_weak\",\n      \"name\": \"National Weak Demand\",\n      \"value\": 0\n    },\n    \"C_pilot\": {\n      \"type\": \"chance\",\n      \"id\": \"C_pilot\",\n      \"name\": \"Pilot Results\",\n      \"branches\": [\n        {\n          \"name\": \"Pilot Succeeds\",\n          \"probability\": 0.65,\n          \"childId\": \"D_postpilot\"\n        },\n        {\n          \"name\": \"Pilot Fails\",\n          \"probability\": 0.35,\n          \"childId\": \"T_pilot_fail\",\n          \"value\": -3600000\n        }\n      ]\n    },\n    \"D_postpilot\": {\n      \"type\": \"decision\",\n      \"id\": \"D_postpilot\",\n      \"name\": \"Post-Pilot Decision\",\n      \"options\": [\n        {\n          \"name\": \"Expand Nationally\",\n          \"childId\": \"C_expand\",\n          \"value\": -20000000\n        },\n        {\n          \"name\": \"Stay Regional (10 stores)\",\n          \"childId\": \"T_stay_regional\",\n          \"value\": 21600000\n        }\n      ]\n    },\n    \"C_expand\": {\n      \"type\": \"chance\",\n      \"id\": \"C_expand\",\n      \"name\": \"Post-Pilot Expansion Outcome\",\n      \"branches\": [\n        {\n          \"name\": \"Strong Demand\",\n          \"probability\": 0.35,\n          \"childId\": \"T_exp_strong\",\n          \"value\": 108000000\n        },\n        {\n          \"name\": \"Moderate Demand\",\n          \"probability\": 0.5,\n          \"childId\": \"T_exp_moderate\",\n          \"value\": 54000000\n        },\n        {\n          \"name\": \"Weak Demand\",\n          \"probability\": 0.15,\n          \"childId\": \"T_exp_weak\",\n          \"value\": -10800000\n        }\n      ]\n    },\n    \"T_exp_strong\": {\n      \"type\": \"terminal\",\n      \"id\": \"T_exp_strong\",\n      \"name\": \"Expansion Strong\",\n      \"value\": 0\n    },\n    \"T_exp_moderate\": {\n      \"type\": \"terminal\",\n      \"id\": \"T_exp_moderate\",\n      \"name\": \"Expansion Moderate\",\n      \"value\": 0\n    },\n    \"T_exp_weak\": {\n      \"type\": \"terminal\",\n      \"id\": \"T_exp_weak\",\n      \"name\": \"Expansion Weak\",\n      \"value\": 0\n    },\n    \"T_stay_regional\": {\n      \"type\": \"terminal\",\n      \"id\": \"T_stay_regional\",\n      \"name\": \"Stay Regional Profit\",\n      \"value\": 0\n    },\n    \"T_pilot_fail\": {\n      \"type\": \"terminal\",\n      \"id\": \"T_pilot_fail\",\n      \"name\": \"Pilot Failure (Close Stores)\",\n      \"value\": 0\n    },\n    \"C_flagship\": {\n      \"type\": \"chance\",\n      \"id\": \"C_flagship\",\n      \"name\": \"Flagship Performance\",\n      \"branches\": [\n        {\n          \"name\": \"Destination Hit\",\n          \"probability\": 0.3,\n          \"childId\": \"T_flag_hit\",\n          \"value\": 5400000\n        },\n        {\n          \"name\": \"Solid Performer\",\n          \"probability\": 0.5,\n          \"childId\": \"T_flag_solid\",\n          \"value\": 2160000\n        },\n        {\n          \"name\": \"Underperforms\",\n          \"probability\": 0.2,\n          \"childId\": \"T_flag_under\",\n          \"value\": -540000\n        }\n      ]\n    },\n    \"T_flag_hit\": {\n      \"type\": \"terminal\",\n      \"id\": \"T_flag_hit\",\n      \"name\": \"Flagship Destination Hit\",\n      \"value\": 0\n    },\n    \"T_flag_solid\": {\n      \"type\": \"terminal\",\n      \"id\": \"T_flag_solid\",\n      \"name\": \"Flagship Solid\",\n      \"value\": 0\n    },\n    \"T_flag_under\": {\n      \"type\": \"terminal\",\n      \"id\": \"T_flag_under\",\n      \"name\": \"Flagship Underperforms\",\n      \"value\": 0\n    },\n    \"T_nothing\": {\n      \"type\": \"terminal\",\n      \"id\": \"T_nothing\",\n      \"name\": \"No Expansion\",\n      \"value\": 0\n    }\n  },\n  \"Settings\": {\n    \"ModelName\": \"Retail Store Rollout\",\n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\"MC_BV_D_root_C_national\": \"=-NationalCount*StoreBuildCost\",\n    \"MC_BV_D_root_C_pilot\": \"=-RegionalCount*StoreBuildCost\",\n    \"MC_BV_D_root_C_flagship\": \"=-(StoreBuildCost+FlagshipPremium)\",\n    \"MC_BV_D_postpilot_C_expand\": \"=-(NationalCount-RegionalCount)*StoreBuildCost\",\n    \"MC_BP_C_pilot_D_postpilot\": \"=PilotSuccessProb\",\n    \"MC_BP_C_pilot_T_pilot_fail\": \"=1-PilotSuccessProb\",\n    \"MC_BV_C_national_T_nat_strong\": \"=NationalCount*(MonthlyRevenue*1.5-LeaseCost-StaffCost)*ProjectionMonths\",\n    \"MC_BV_C_national_T_nat_moderate\": \"=NationalCount*(MonthlyRevenue-LeaseCost-StaffCost)*ProjectionMonths\",\n    \"MC_BV_C_national_T_nat_weak\": \"=NationalCount*(MonthlyRevenue*0.5-LeaseCost-StaffCost)*ProjectionMonths\",\n    \"MC_BV_C_expand_T_exp_strong\": \"=NationalCount*(MonthlyRevenue*1.5-LeaseCost-StaffCost)*ProjectionMonths\",\n    \"MC_BV_C_expand_T_exp_moderate\": \"=NationalCount*(MonthlyRevenue-LeaseCost-StaffCost)*ProjectionMonths\",\n    \"MC_BV_C_expand_T_exp_weak\": \"=NationalCount*(MonthlyRevenue*0.5-LeaseCost-StaffCost)*ProjectionMonths\",\n    \"MC_BV_D_postpilot_T_stay_regional\": \"=RegionalCount*(MonthlyRevenue-LeaseCost-StaffCost)*ProjectionMonths\",\n    \"MC_BV_C_pilot_T_pilot_fail\": \"=-RegionalCount*(LeaseCost+StaffCost)*BreakEvenMonths\",\n    \"MC_BV_C_flagship_T_flag_hit\": \"=1*(MonthlyRevenue*FlagshipMultiplier-LeaseCost*2-StaffCost*1.5)*ProjectionMonths\",\n    \"MC_BV_C_flagship_T_flag_solid\": \"=1*(MonthlyRevenue*FlagshipMultiplier*0.7-LeaseCost*2-StaffCost*1.5)*ProjectionMonths\",\n    \"MC_BV_C_flagship_T_flag_under\": \"=1*(MonthlyRevenue*FlagshipMultiplier*0.3-LeaseCost*2-StaffCost*1.5)*ProjectionMonths\"\n  }\n}"}}</t>
  </si>
  <si>
    <t>National Market Reception</t>
  </si>
  <si>
    <t>Expansion Strategy</t>
  </si>
  <si>
    <t>Post-Pilot Expansion Outcome</t>
  </si>
  <si>
    <t>Post-Pilot Decision</t>
  </si>
  <si>
    <t>Pilot Results</t>
  </si>
  <si>
    <t>Flagship Performance</t>
  </si>
  <si>
    <t>Retail Store Rollout — Control Panel</t>
  </si>
  <si>
    <t>Adjust parameters below to update the decision tree instantly</t>
  </si>
  <si>
    <t>Parameter</t>
  </si>
  <si>
    <t>Value</t>
  </si>
  <si>
    <t>Units</t>
  </si>
  <si>
    <t>Notes</t>
  </si>
  <si>
    <t>Store Build-Out Cost</t>
  </si>
  <si>
    <t>$</t>
  </si>
  <si>
    <t>Cost to build and fit out one store</t>
  </si>
  <si>
    <t>Average Monthly Revenue per Store</t>
  </si>
  <si>
    <t>Expected monthly revenue per location</t>
  </si>
  <si>
    <t>Lease Cost per Month</t>
  </si>
  <si>
    <t>Monthly lease per store location</t>
  </si>
  <si>
    <t>Staff Cost per Store (Monthly)</t>
  </si>
  <si>
    <t>Payroll and benefits per store/month</t>
  </si>
  <si>
    <t>Break-Even Months</t>
  </si>
  <si>
    <t>months</t>
  </si>
  <si>
    <t>Months to reach profitability</t>
  </si>
  <si>
    <t>National Rollout Stores</t>
  </si>
  <si>
    <t>#</t>
  </si>
  <si>
    <t>Number of stores in national rollout</t>
  </si>
  <si>
    <t>Regional Pilot Stores</t>
  </si>
  <si>
    <t>Number of stores in regional pilot</t>
  </si>
  <si>
    <t>Projection Period</t>
  </si>
  <si>
    <t>Financial projection horizon</t>
  </si>
  <si>
    <t>Flagship Premium Multiplier</t>
  </si>
  <si>
    <t>x</t>
  </si>
  <si>
    <t>Revenue multiplier for flagship location</t>
  </si>
  <si>
    <t>Flagship Build Premium</t>
  </si>
  <si>
    <t>Extra cost for flagship build-out</t>
  </si>
  <si>
    <t>Pilot Success Probability</t>
  </si>
  <si>
    <t>%</t>
  </si>
  <si>
    <t>Likelihood pilot leads to expansion</t>
  </si>
  <si>
    <t>Market Growth Rate (Monthly)</t>
  </si>
  <si>
    <t>Expected monthly revenue growth rate</t>
  </si>
  <si>
    <t>Retail Store Rollout</t>
  </si>
  <si>
    <t>ModelChoice Example Model — Control Panel Demo</t>
  </si>
  <si>
    <t>Background</t>
  </si>
  <si>
    <t>A specialty retail chain is planning its expansion strategy. The company</t>
  </si>
  <si>
    <t>has a proven concept with strong unit economics and must decide between</t>
  </si>
  <si>
    <t>aggressive national expansion, a cautious regional pilot, a high-profile</t>
  </si>
  <si>
    <t>flagship store, or staying put. The options are:</t>
  </si>
  <si>
    <t xml:space="preserve">  1. National Rollout — open 50 stores simultaneously (high risk, high reward)</t>
  </si>
  <si>
    <t xml:space="preserve">  2. Regional Pilot — open 10 stores first, then decide to expand or stay</t>
  </si>
  <si>
    <t xml:space="preserve">  3. Flagship Store — one premium location with brand-building potential</t>
  </si>
  <si>
    <t xml:space="preserve">  4. Don't Expand — preserve capital and current operations</t>
  </si>
  <si>
    <t>Control Panel Feature</t>
  </si>
  <si>
    <t>This example demonstrates the Control Panel feature. Store Build-Out Cost,</t>
  </si>
  <si>
    <t>Monthly Revenue, Lease Cost, and Staff Cost are defined ONCE and referenced</t>
  </si>
  <si>
    <t>by MULTIPLE branches. Changing store economics instantly updates all paths.</t>
  </si>
  <si>
    <t>Key reused parameters:</t>
  </si>
  <si>
    <t xml:space="preserve">  • Store Build-Out Cost — multiplied by store count in national, regional, and flagship</t>
  </si>
  <si>
    <t xml:space="preserve">  • Monthly Revenue — drives profit calculations across all store types</t>
  </si>
  <si>
    <t xml:space="preserve">  • Staff Cost — labor expense applied per store in every path</t>
  </si>
  <si>
    <t xml:space="preserve">  • Lease Cost — rent expense per store across all scenarios</t>
  </si>
  <si>
    <t xml:space="preserve">  • Projection Period — time horizon multiplier for all revenue and cost calculations</t>
  </si>
  <si>
    <t>Try This</t>
  </si>
  <si>
    <t xml:space="preserve">  ▶ Increase Monthly Revenue — watch all profit terminals rise together</t>
  </si>
  <si>
    <t xml:space="preserve">  ▶ Raise Store Build-Out Cost — see how it hits national rollout hardest</t>
  </si>
  <si>
    <t xml:space="preserve">  ▶ Lower Pilot Success Probability — see the pilot strategy become less attractive</t>
  </si>
  <si>
    <t xml:space="preserve">  ▶ Run Sensitivity Analysis — find which cost driver matters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</si>
</sst>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6" formatCode="&quot;$&quot;#,##0"/>
    <numFmt numFmtId="167" formatCode="\$#,##0"/>
    <numFmt numFmtId="168" formatCode="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168" fontId="1" fillId="3" borderId="1" xfId="0" applyNumberFormat="1" applyFont="1" applyFill="1" applyBorder="1"/>
    <xf numFmtId="164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08C93C5E-1C6D-CE2F-8176-CE84619209EF}"/>
            </a:ext>
          </a:extLst>
        </xdr:cNvPr>
        <xdr:cNvCxnSpPr/>
      </xdr:nvCxnSpPr>
      <xdr:spPr>
        <a:xfrm>
          <a:off x="665163" y="5276850"/>
          <a:ext cx="1597025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960840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A0C93C6D-6513-EE5F-686F-3836E6EE29BB}"/>
            </a:ext>
          </a:extLst>
        </xdr:cNvPr>
        <xdr:cNvSpPr txBox="1"/>
      </xdr:nvSpPr>
      <xdr:spPr>
        <a:xfrm>
          <a:off x="665163" y="5185601"/>
          <a:ext cx="9608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Retail Store Rollout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74841</xdr:colOff>
      <xdr:row>21</xdr:row>
      <xdr:rowOff>174625</xdr:rowOff>
    </xdr:from>
    <xdr:to>
      <xdr:col>3</xdr:col>
      <xdr:colOff>47626</xdr:colOff>
      <xdr:row>28</xdr:row>
      <xdr:rowOff>2291</xdr:rowOff>
    </xdr:to>
    <xdr:sp macro="" textlink="">
      <xdr:nvSpPr>
        <xdr:cNvPr id="19" name="MC_BR_D_root_C_national">
          <a:extLst>
            <a:ext uri="{FF2B5EF4-FFF2-40B4-BE49-F238E27FC236}">
              <a16:creationId xmlns:a16="http://schemas.microsoft.com/office/drawing/2014/main" id="{BB8E8348-4B3C-FDA7-B0FF-5B10E6417496}"/>
            </a:ext>
          </a:extLst>
        </xdr:cNvPr>
        <xdr:cNvSpPr/>
      </xdr:nvSpPr>
      <xdr:spPr>
        <a:xfrm>
          <a:off x="2327504" y="4117975"/>
          <a:ext cx="2692172" cy="1161166"/>
        </a:xfrm>
        <a:custGeom>
          <a:avLst/>
          <a:gdLst/>
          <a:ahLst/>
          <a:cxnLst/>
          <a:rect l="0" t="0" r="0" b="0"/>
          <a:pathLst>
            <a:path w="2692172" h="1161166">
              <a:moveTo>
                <a:pt x="0" y="1156585"/>
              </a:moveTo>
              <a:lnTo>
                <a:pt x="166625" y="13585"/>
              </a:lnTo>
              <a:lnTo>
                <a:pt x="182334" y="0"/>
              </a:lnTo>
              <a:lnTo>
                <a:pt x="2692171" y="0"/>
              </a:lnTo>
              <a:lnTo>
                <a:pt x="2692171" y="31750"/>
              </a:lnTo>
              <a:lnTo>
                <a:pt x="182334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298625" cy="182550"/>
    <xdr:sp macro="_xll.MC_OnBranchLabelClick" textlink="">
      <xdr:nvSpPr>
        <xdr:cNvPr id="20" name="MC_BN_D_root_C_national">
          <a:extLst>
            <a:ext uri="{FF2B5EF4-FFF2-40B4-BE49-F238E27FC236}">
              <a16:creationId xmlns:a16="http://schemas.microsoft.com/office/drawing/2014/main" id="{A5DCFED2-C4EF-7843-0221-15CB3A166B59}"/>
            </a:ext>
          </a:extLst>
        </xdr:cNvPr>
        <xdr:cNvSpPr txBox="1"/>
      </xdr:nvSpPr>
      <xdr:spPr>
        <a:xfrm>
          <a:off x="2539048" y="4042601"/>
          <a:ext cx="12986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National Rollout (50 stores)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84213</xdr:colOff>
      <xdr:row>27</xdr:row>
      <xdr:rowOff>190104</xdr:rowOff>
    </xdr:from>
    <xdr:to>
      <xdr:col>3</xdr:col>
      <xdr:colOff>47626</xdr:colOff>
      <xdr:row>42</xdr:row>
      <xdr:rowOff>6351</xdr:rowOff>
    </xdr:to>
    <xdr:sp macro="" textlink="">
      <xdr:nvSpPr>
        <xdr:cNvPr id="21" name="MC_BR_D_root_C_pilot">
          <a:extLst>
            <a:ext uri="{FF2B5EF4-FFF2-40B4-BE49-F238E27FC236}">
              <a16:creationId xmlns:a16="http://schemas.microsoft.com/office/drawing/2014/main" id="{F3B6310A-F606-BAFA-0AD7-24A04AFD0517}"/>
            </a:ext>
          </a:extLst>
        </xdr:cNvPr>
        <xdr:cNvSpPr/>
      </xdr:nvSpPr>
      <xdr:spPr>
        <a:xfrm>
          <a:off x="2336876" y="5276454"/>
          <a:ext cx="2682800" cy="2673747"/>
        </a:xfrm>
        <a:custGeom>
          <a:avLst/>
          <a:gdLst/>
          <a:ahLst/>
          <a:cxnLst/>
          <a:rect l="0" t="0" r="0" b="0"/>
          <a:pathLst>
            <a:path w="2682800" h="2673747">
              <a:moveTo>
                <a:pt x="12675" y="0"/>
              </a:moveTo>
              <a:lnTo>
                <a:pt x="179299" y="2667000"/>
              </a:lnTo>
              <a:lnTo>
                <a:pt x="172962" y="2661046"/>
              </a:lnTo>
              <a:lnTo>
                <a:pt x="2682799" y="2661046"/>
              </a:lnTo>
              <a:lnTo>
                <a:pt x="2682799" y="2673746"/>
              </a:lnTo>
              <a:lnTo>
                <a:pt x="172962" y="2673746"/>
              </a:lnTo>
              <a:lnTo>
                <a:pt x="166624" y="2667792"/>
              </a:lnTo>
              <a:lnTo>
                <a:pt x="0" y="7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41</xdr:row>
      <xdr:rowOff>99251</xdr:rowOff>
    </xdr:from>
    <xdr:ext cx="1207382" cy="182550"/>
    <xdr:sp macro="_xll.MC_OnBranchLabelClick" textlink="">
      <xdr:nvSpPr>
        <xdr:cNvPr id="22" name="MC_BN_D_root_C_pilot">
          <a:extLst>
            <a:ext uri="{FF2B5EF4-FFF2-40B4-BE49-F238E27FC236}">
              <a16:creationId xmlns:a16="http://schemas.microsoft.com/office/drawing/2014/main" id="{764B7545-CF60-A3F8-A0ED-35276F76C6C1}"/>
            </a:ext>
          </a:extLst>
        </xdr:cNvPr>
        <xdr:cNvSpPr txBox="1"/>
      </xdr:nvSpPr>
      <xdr:spPr>
        <a:xfrm>
          <a:off x="2539048" y="7852601"/>
          <a:ext cx="12073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Regional Pilot (10 stores)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84207</xdr:colOff>
      <xdr:row>27</xdr:row>
      <xdr:rowOff>190222</xdr:rowOff>
    </xdr:from>
    <xdr:to>
      <xdr:col>3</xdr:col>
      <xdr:colOff>47626</xdr:colOff>
      <xdr:row>48</xdr:row>
      <xdr:rowOff>6351</xdr:rowOff>
    </xdr:to>
    <xdr:sp macro="" textlink="">
      <xdr:nvSpPr>
        <xdr:cNvPr id="23" name="MC_BR_D_root_C_flagship">
          <a:extLst>
            <a:ext uri="{FF2B5EF4-FFF2-40B4-BE49-F238E27FC236}">
              <a16:creationId xmlns:a16="http://schemas.microsoft.com/office/drawing/2014/main" id="{C0A543A6-8175-962F-9E6B-FF65F953DF5E}"/>
            </a:ext>
          </a:extLst>
        </xdr:cNvPr>
        <xdr:cNvSpPr/>
      </xdr:nvSpPr>
      <xdr:spPr>
        <a:xfrm>
          <a:off x="2336870" y="5276572"/>
          <a:ext cx="2682806" cy="3816629"/>
        </a:xfrm>
        <a:custGeom>
          <a:avLst/>
          <a:gdLst/>
          <a:ahLst/>
          <a:cxnLst/>
          <a:rect l="0" t="0" r="0" b="0"/>
          <a:pathLst>
            <a:path w="2682806" h="3816629">
              <a:moveTo>
                <a:pt x="12687" y="0"/>
              </a:moveTo>
              <a:lnTo>
                <a:pt x="179311" y="3810000"/>
              </a:lnTo>
              <a:lnTo>
                <a:pt x="172968" y="3803928"/>
              </a:lnTo>
              <a:lnTo>
                <a:pt x="2682805" y="3803928"/>
              </a:lnTo>
              <a:lnTo>
                <a:pt x="2682805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47</xdr:row>
      <xdr:rowOff>99251</xdr:rowOff>
    </xdr:from>
    <xdr:ext cx="716928" cy="182550"/>
    <xdr:sp macro="_xll.MC_OnBranchLabelClick" textlink="">
      <xdr:nvSpPr>
        <xdr:cNvPr id="24" name="MC_BN_D_root_C_flagship">
          <a:extLst>
            <a:ext uri="{FF2B5EF4-FFF2-40B4-BE49-F238E27FC236}">
              <a16:creationId xmlns:a16="http://schemas.microsoft.com/office/drawing/2014/main" id="{BE410840-7AED-7747-8CF9-2B630A454CA6}"/>
            </a:ext>
          </a:extLst>
        </xdr:cNvPr>
        <xdr:cNvSpPr txBox="1"/>
      </xdr:nvSpPr>
      <xdr:spPr>
        <a:xfrm>
          <a:off x="2539048" y="8995601"/>
          <a:ext cx="7169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Flagship Store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27</xdr:row>
      <xdr:rowOff>190286</xdr:rowOff>
    </xdr:from>
    <xdr:to>
      <xdr:col>3</xdr:col>
      <xdr:colOff>47626</xdr:colOff>
      <xdr:row>54</xdr:row>
      <xdr:rowOff>6351</xdr:rowOff>
    </xdr:to>
    <xdr:sp macro="" textlink="">
      <xdr:nvSpPr>
        <xdr:cNvPr id="25" name="MC_BR_D_root_T_nothing">
          <a:extLst>
            <a:ext uri="{FF2B5EF4-FFF2-40B4-BE49-F238E27FC236}">
              <a16:creationId xmlns:a16="http://schemas.microsoft.com/office/drawing/2014/main" id="{98512B30-209E-41DA-D84C-D9CF01930BA5}"/>
            </a:ext>
          </a:extLst>
        </xdr:cNvPr>
        <xdr:cNvSpPr/>
      </xdr:nvSpPr>
      <xdr:spPr>
        <a:xfrm>
          <a:off x="2336867" y="5276636"/>
          <a:ext cx="2682809" cy="4959565"/>
        </a:xfrm>
        <a:custGeom>
          <a:avLst/>
          <a:gdLst/>
          <a:ahLst/>
          <a:cxnLst/>
          <a:rect l="0" t="0" r="0" b="0"/>
          <a:pathLst>
            <a:path w="2682809" h="4959565">
              <a:moveTo>
                <a:pt x="12693" y="0"/>
              </a:moveTo>
              <a:lnTo>
                <a:pt x="179317" y="4953001"/>
              </a:lnTo>
              <a:lnTo>
                <a:pt x="172971" y="4946864"/>
              </a:lnTo>
              <a:lnTo>
                <a:pt x="2682808" y="4946864"/>
              </a:lnTo>
              <a:lnTo>
                <a:pt x="2682808" y="4959564"/>
              </a:lnTo>
              <a:lnTo>
                <a:pt x="172971" y="4959564"/>
              </a:lnTo>
              <a:lnTo>
                <a:pt x="166624" y="4953427"/>
              </a:lnTo>
              <a:lnTo>
                <a:pt x="0" y="42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53</xdr:row>
      <xdr:rowOff>99251</xdr:rowOff>
    </xdr:from>
    <xdr:ext cx="668196" cy="182550"/>
    <xdr:sp macro="_xll.MC_OnBranchLabelClick" textlink="">
      <xdr:nvSpPr>
        <xdr:cNvPr id="26" name="MC_BN_D_root_T_nothing">
          <a:extLst>
            <a:ext uri="{FF2B5EF4-FFF2-40B4-BE49-F238E27FC236}">
              <a16:creationId xmlns:a16="http://schemas.microsoft.com/office/drawing/2014/main" id="{E2409B9F-318C-460B-CADA-E8B6DD33641D}"/>
            </a:ext>
          </a:extLst>
        </xdr:cNvPr>
        <xdr:cNvSpPr txBox="1"/>
      </xdr:nvSpPr>
      <xdr:spPr>
        <a:xfrm>
          <a:off x="2539048" y="10138601"/>
          <a:ext cx="6681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Expand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19</xdr:row>
      <xdr:rowOff>174625</xdr:rowOff>
    </xdr:from>
    <xdr:to>
      <xdr:col>4</xdr:col>
      <xdr:colOff>47626</xdr:colOff>
      <xdr:row>22</xdr:row>
      <xdr:rowOff>6362</xdr:rowOff>
    </xdr:to>
    <xdr:sp macro="" textlink="">
      <xdr:nvSpPr>
        <xdr:cNvPr id="27" name="MC_BR_C_national_T_nat_strong">
          <a:extLst>
            <a:ext uri="{FF2B5EF4-FFF2-40B4-BE49-F238E27FC236}">
              <a16:creationId xmlns:a16="http://schemas.microsoft.com/office/drawing/2014/main" id="{0A3C8C46-7A5E-8E86-B466-3DA7F8A7CDDC}"/>
            </a:ext>
          </a:extLst>
        </xdr:cNvPr>
        <xdr:cNvSpPr/>
      </xdr:nvSpPr>
      <xdr:spPr>
        <a:xfrm>
          <a:off x="5048056" y="3736975"/>
          <a:ext cx="2443358" cy="403237"/>
        </a:xfrm>
        <a:custGeom>
          <a:avLst/>
          <a:gdLst/>
          <a:ahLst/>
          <a:cxnLst/>
          <a:rect l="0" t="0" r="0" b="0"/>
          <a:pathLst>
            <a:path w="24433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7" y="0"/>
              </a:lnTo>
              <a:lnTo>
                <a:pt x="24433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774058" cy="182550"/>
    <xdr:sp macro="_xll.MC_OnBranchLabelClick" textlink="">
      <xdr:nvSpPr>
        <xdr:cNvPr id="28" name="MC_BN_C_national_T_nat_strong">
          <a:extLst>
            <a:ext uri="{FF2B5EF4-FFF2-40B4-BE49-F238E27FC236}">
              <a16:creationId xmlns:a16="http://schemas.microsoft.com/office/drawing/2014/main" id="{EC8F2D72-379D-5AA4-B21D-03AE64725C8D}"/>
            </a:ext>
          </a:extLst>
        </xdr:cNvPr>
        <xdr:cNvSpPr txBox="1"/>
      </xdr:nvSpPr>
      <xdr:spPr>
        <a:xfrm>
          <a:off x="5258435" y="3661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21</xdr:row>
      <xdr:rowOff>184139</xdr:rowOff>
    </xdr:from>
    <xdr:to>
      <xdr:col>4</xdr:col>
      <xdr:colOff>47626</xdr:colOff>
      <xdr:row>24</xdr:row>
      <xdr:rowOff>15876</xdr:rowOff>
    </xdr:to>
    <xdr:sp macro="" textlink="">
      <xdr:nvSpPr>
        <xdr:cNvPr id="29" name="MC_BR_C_national_T_nat_moderate">
          <a:extLst>
            <a:ext uri="{FF2B5EF4-FFF2-40B4-BE49-F238E27FC236}">
              <a16:creationId xmlns:a16="http://schemas.microsoft.com/office/drawing/2014/main" id="{B00EE9A8-B5E2-27C3-7174-30B581A3DB6F}"/>
            </a:ext>
          </a:extLst>
        </xdr:cNvPr>
        <xdr:cNvSpPr/>
      </xdr:nvSpPr>
      <xdr:spPr>
        <a:xfrm>
          <a:off x="5048056" y="4127489"/>
          <a:ext cx="2443358" cy="403237"/>
        </a:xfrm>
        <a:custGeom>
          <a:avLst/>
          <a:gdLst/>
          <a:ahLst/>
          <a:cxnLst/>
          <a:rect l="0" t="0" r="0" b="0"/>
          <a:pathLst>
            <a:path w="24433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443357" y="371486"/>
              </a:lnTo>
              <a:lnTo>
                <a:pt x="24433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905248" cy="182550"/>
    <xdr:sp macro="_xll.MC_OnBranchLabelClick" textlink="">
      <xdr:nvSpPr>
        <xdr:cNvPr id="30" name="MC_BN_C_national_T_nat_moderate">
          <a:extLst>
            <a:ext uri="{FF2B5EF4-FFF2-40B4-BE49-F238E27FC236}">
              <a16:creationId xmlns:a16="http://schemas.microsoft.com/office/drawing/2014/main" id="{62B817A9-B116-2F30-0AFA-42F63B0AE569}"/>
            </a:ext>
          </a:extLst>
        </xdr:cNvPr>
        <xdr:cNvSpPr txBox="1"/>
      </xdr:nvSpPr>
      <xdr:spPr>
        <a:xfrm>
          <a:off x="5258435" y="4423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21</xdr:row>
      <xdr:rowOff>187109</xdr:rowOff>
    </xdr:from>
    <xdr:to>
      <xdr:col>4</xdr:col>
      <xdr:colOff>47626</xdr:colOff>
      <xdr:row>26</xdr:row>
      <xdr:rowOff>15876</xdr:rowOff>
    </xdr:to>
    <xdr:sp macro="" textlink="">
      <xdr:nvSpPr>
        <xdr:cNvPr id="31" name="MC_BR_C_national_T_nat_weak">
          <a:extLst>
            <a:ext uri="{FF2B5EF4-FFF2-40B4-BE49-F238E27FC236}">
              <a16:creationId xmlns:a16="http://schemas.microsoft.com/office/drawing/2014/main" id="{4C87394D-DE05-6F2A-D4FB-F7E2E760AC65}"/>
            </a:ext>
          </a:extLst>
        </xdr:cNvPr>
        <xdr:cNvSpPr/>
      </xdr:nvSpPr>
      <xdr:spPr>
        <a:xfrm>
          <a:off x="5047092" y="4130459"/>
          <a:ext cx="2444322" cy="781267"/>
        </a:xfrm>
        <a:custGeom>
          <a:avLst/>
          <a:gdLst/>
          <a:ahLst/>
          <a:cxnLst/>
          <a:rect l="0" t="0" r="0" b="0"/>
          <a:pathLst>
            <a:path w="2444322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444321" y="749516"/>
              </a:lnTo>
              <a:lnTo>
                <a:pt x="2444321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733983" cy="182550"/>
    <xdr:sp macro="_xll.MC_OnBranchLabelClick" textlink="">
      <xdr:nvSpPr>
        <xdr:cNvPr id="32" name="MC_BN_C_national_T_nat_weak">
          <a:extLst>
            <a:ext uri="{FF2B5EF4-FFF2-40B4-BE49-F238E27FC236}">
              <a16:creationId xmlns:a16="http://schemas.microsoft.com/office/drawing/2014/main" id="{C66C78F8-940A-C13C-1DA1-FB5C55373473}"/>
            </a:ext>
          </a:extLst>
        </xdr:cNvPr>
        <xdr:cNvSpPr txBox="1"/>
      </xdr:nvSpPr>
      <xdr:spPr>
        <a:xfrm>
          <a:off x="5258435" y="4804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37</xdr:row>
      <xdr:rowOff>184150</xdr:rowOff>
    </xdr:from>
    <xdr:to>
      <xdr:col>4</xdr:col>
      <xdr:colOff>47626</xdr:colOff>
      <xdr:row>42</xdr:row>
      <xdr:rowOff>1358</xdr:rowOff>
    </xdr:to>
    <xdr:sp macro="" textlink="">
      <xdr:nvSpPr>
        <xdr:cNvPr id="33" name="MC_BR_C_pilot_D_postpilot">
          <a:extLst>
            <a:ext uri="{FF2B5EF4-FFF2-40B4-BE49-F238E27FC236}">
              <a16:creationId xmlns:a16="http://schemas.microsoft.com/office/drawing/2014/main" id="{FFA0B2F0-0517-3A2A-2096-1372AF13191A}"/>
            </a:ext>
          </a:extLst>
        </xdr:cNvPr>
        <xdr:cNvSpPr/>
      </xdr:nvSpPr>
      <xdr:spPr>
        <a:xfrm>
          <a:off x="5056398" y="7175500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435015" y="0"/>
              </a:lnTo>
              <a:lnTo>
                <a:pt x="24350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37</xdr:row>
      <xdr:rowOff>99251</xdr:rowOff>
    </xdr:from>
    <xdr:ext cx="734047" cy="182550"/>
    <xdr:sp macro="_xll.MC_OnBranchLabelClick" textlink="">
      <xdr:nvSpPr>
        <xdr:cNvPr id="34" name="MC_BN_C_pilot_D_postpilot">
          <a:extLst>
            <a:ext uri="{FF2B5EF4-FFF2-40B4-BE49-F238E27FC236}">
              <a16:creationId xmlns:a16="http://schemas.microsoft.com/office/drawing/2014/main" id="{643D4DF8-356F-5935-0051-3BE49EB32AA8}"/>
            </a:ext>
          </a:extLst>
        </xdr:cNvPr>
        <xdr:cNvSpPr txBox="1"/>
      </xdr:nvSpPr>
      <xdr:spPr>
        <a:xfrm>
          <a:off x="5258435" y="7090601"/>
          <a:ext cx="7340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Pilot Succeeds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41</xdr:row>
      <xdr:rowOff>187956</xdr:rowOff>
    </xdr:from>
    <xdr:to>
      <xdr:col>4</xdr:col>
      <xdr:colOff>47626</xdr:colOff>
      <xdr:row>44</xdr:row>
      <xdr:rowOff>6351</xdr:rowOff>
    </xdr:to>
    <xdr:sp macro="" textlink="">
      <xdr:nvSpPr>
        <xdr:cNvPr id="35" name="MC_BR_C_pilot_T_pilot_fail">
          <a:extLst>
            <a:ext uri="{FF2B5EF4-FFF2-40B4-BE49-F238E27FC236}">
              <a16:creationId xmlns:a16="http://schemas.microsoft.com/office/drawing/2014/main" id="{2517300B-8482-8360-66B9-E2A0C5572AE6}"/>
            </a:ext>
          </a:extLst>
        </xdr:cNvPr>
        <xdr:cNvSpPr/>
      </xdr:nvSpPr>
      <xdr:spPr>
        <a:xfrm>
          <a:off x="5056783" y="794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500009" cy="182550"/>
    <xdr:sp macro="_xll.MC_OnBranchLabelClick" textlink="">
      <xdr:nvSpPr>
        <xdr:cNvPr id="36" name="MC_BN_C_pilot_T_pilot_fail">
          <a:extLst>
            <a:ext uri="{FF2B5EF4-FFF2-40B4-BE49-F238E27FC236}">
              <a16:creationId xmlns:a16="http://schemas.microsoft.com/office/drawing/2014/main" id="{81D5693E-0428-ADB6-B6D8-350CEA0F3587}"/>
            </a:ext>
          </a:extLst>
        </xdr:cNvPr>
        <xdr:cNvSpPr txBox="1"/>
      </xdr:nvSpPr>
      <xdr:spPr>
        <a:xfrm>
          <a:off x="5258435" y="8233601"/>
          <a:ext cx="5000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Pilot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31</xdr:row>
      <xdr:rowOff>184150</xdr:rowOff>
    </xdr:from>
    <xdr:to>
      <xdr:col>5</xdr:col>
      <xdr:colOff>47626</xdr:colOff>
      <xdr:row>38</xdr:row>
      <xdr:rowOff>917</xdr:rowOff>
    </xdr:to>
    <xdr:sp macro="" textlink="">
      <xdr:nvSpPr>
        <xdr:cNvPr id="37" name="MC_BR_D_postpilot_C_expand">
          <a:extLst>
            <a:ext uri="{FF2B5EF4-FFF2-40B4-BE49-F238E27FC236}">
              <a16:creationId xmlns:a16="http://schemas.microsoft.com/office/drawing/2014/main" id="{BE7A0464-953A-720D-2E1C-1D68ECFC2203}"/>
            </a:ext>
          </a:extLst>
        </xdr:cNvPr>
        <xdr:cNvSpPr/>
      </xdr:nvSpPr>
      <xdr:spPr>
        <a:xfrm>
          <a:off x="7528055" y="6032500"/>
          <a:ext cx="2692271" cy="1150267"/>
        </a:xfrm>
        <a:custGeom>
          <a:avLst/>
          <a:gdLst/>
          <a:ahLst/>
          <a:cxnLst/>
          <a:rect l="0" t="0" r="0" b="0"/>
          <a:pathLst>
            <a:path w="269227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92270" y="0"/>
              </a:lnTo>
              <a:lnTo>
                <a:pt x="269227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31</xdr:row>
      <xdr:rowOff>99251</xdr:rowOff>
    </xdr:from>
    <xdr:ext cx="882357" cy="182550"/>
    <xdr:sp macro="_xll.MC_OnBranchLabelClick" textlink="">
      <xdr:nvSpPr>
        <xdr:cNvPr id="38" name="MC_BN_D_postpilot_C_expand">
          <a:extLst>
            <a:ext uri="{FF2B5EF4-FFF2-40B4-BE49-F238E27FC236}">
              <a16:creationId xmlns:a16="http://schemas.microsoft.com/office/drawing/2014/main" id="{977CC1F3-7642-77F9-0A9B-112E14919CA0}"/>
            </a:ext>
          </a:extLst>
        </xdr:cNvPr>
        <xdr:cNvSpPr txBox="1"/>
      </xdr:nvSpPr>
      <xdr:spPr>
        <a:xfrm>
          <a:off x="7730172" y="5947601"/>
          <a:ext cx="8823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Expand Nationally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37</xdr:row>
      <xdr:rowOff>187956</xdr:rowOff>
    </xdr:from>
    <xdr:to>
      <xdr:col>5</xdr:col>
      <xdr:colOff>47626</xdr:colOff>
      <xdr:row>40</xdr:row>
      <xdr:rowOff>6351</xdr:rowOff>
    </xdr:to>
    <xdr:sp macro="" textlink="">
      <xdr:nvSpPr>
        <xdr:cNvPr id="39" name="MC_BR_D_postpilot_T_stay_regional">
          <a:extLst>
            <a:ext uri="{FF2B5EF4-FFF2-40B4-BE49-F238E27FC236}">
              <a16:creationId xmlns:a16="http://schemas.microsoft.com/office/drawing/2014/main" id="{CDE814CA-3266-6F29-92B6-EEF9F0BAAAF7}"/>
            </a:ext>
          </a:extLst>
        </xdr:cNvPr>
        <xdr:cNvSpPr/>
      </xdr:nvSpPr>
      <xdr:spPr>
        <a:xfrm>
          <a:off x="7528520" y="7179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1213153" cy="182550"/>
    <xdr:sp macro="_xll.MC_OnBranchLabelClick" textlink="">
      <xdr:nvSpPr>
        <xdr:cNvPr id="40" name="MC_BN_D_postpilot_T_stay_regional">
          <a:extLst>
            <a:ext uri="{FF2B5EF4-FFF2-40B4-BE49-F238E27FC236}">
              <a16:creationId xmlns:a16="http://schemas.microsoft.com/office/drawing/2014/main" id="{813800B9-D595-F2EA-6C67-DD5E5F2C0413}"/>
            </a:ext>
          </a:extLst>
        </xdr:cNvPr>
        <xdr:cNvSpPr txBox="1"/>
      </xdr:nvSpPr>
      <xdr:spPr>
        <a:xfrm>
          <a:off x="7730172" y="7471601"/>
          <a:ext cx="12131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Stay Regional (10 stores)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29</xdr:row>
      <xdr:rowOff>184150</xdr:rowOff>
    </xdr:from>
    <xdr:to>
      <xdr:col>6</xdr:col>
      <xdr:colOff>47626</xdr:colOff>
      <xdr:row>32</xdr:row>
      <xdr:rowOff>2545</xdr:rowOff>
    </xdr:to>
    <xdr:sp macro="" textlink="">
      <xdr:nvSpPr>
        <xdr:cNvPr id="41" name="MC_BR_C_expand_T_exp_strong">
          <a:extLst>
            <a:ext uri="{FF2B5EF4-FFF2-40B4-BE49-F238E27FC236}">
              <a16:creationId xmlns:a16="http://schemas.microsoft.com/office/drawing/2014/main" id="{551F8653-BB0D-1C0A-BC9C-D371B140190F}"/>
            </a:ext>
          </a:extLst>
        </xdr:cNvPr>
        <xdr:cNvSpPr/>
      </xdr:nvSpPr>
      <xdr:spPr>
        <a:xfrm>
          <a:off x="10257433" y="5651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29</xdr:row>
      <xdr:rowOff>99251</xdr:rowOff>
    </xdr:from>
    <xdr:ext cx="774058" cy="182550"/>
    <xdr:sp macro="_xll.MC_OnBranchLabelClick" textlink="">
      <xdr:nvSpPr>
        <xdr:cNvPr id="42" name="MC_BN_C_expand_T_exp_strong">
          <a:extLst>
            <a:ext uri="{FF2B5EF4-FFF2-40B4-BE49-F238E27FC236}">
              <a16:creationId xmlns:a16="http://schemas.microsoft.com/office/drawing/2014/main" id="{E13683C0-3DE7-5F26-8F80-8FA4BD2CCB5C}"/>
            </a:ext>
          </a:extLst>
        </xdr:cNvPr>
        <xdr:cNvSpPr txBox="1"/>
      </xdr:nvSpPr>
      <xdr:spPr>
        <a:xfrm>
          <a:off x="10459085" y="5566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31</xdr:row>
      <xdr:rowOff>187956</xdr:rowOff>
    </xdr:from>
    <xdr:to>
      <xdr:col>6</xdr:col>
      <xdr:colOff>47626</xdr:colOff>
      <xdr:row>34</xdr:row>
      <xdr:rowOff>6351</xdr:rowOff>
    </xdr:to>
    <xdr:sp macro="" textlink="">
      <xdr:nvSpPr>
        <xdr:cNvPr id="43" name="MC_BR_C_expand_T_exp_moderate">
          <a:extLst>
            <a:ext uri="{FF2B5EF4-FFF2-40B4-BE49-F238E27FC236}">
              <a16:creationId xmlns:a16="http://schemas.microsoft.com/office/drawing/2014/main" id="{3D77CACA-DFB1-068C-ACAB-E8FC6E23C539}"/>
            </a:ext>
          </a:extLst>
        </xdr:cNvPr>
        <xdr:cNvSpPr/>
      </xdr:nvSpPr>
      <xdr:spPr>
        <a:xfrm>
          <a:off x="10257433" y="6036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33</xdr:row>
      <xdr:rowOff>99251</xdr:rowOff>
    </xdr:from>
    <xdr:ext cx="905248" cy="182550"/>
    <xdr:sp macro="_xll.MC_OnBranchLabelClick" textlink="">
      <xdr:nvSpPr>
        <xdr:cNvPr id="44" name="MC_BN_C_expand_T_exp_moderate">
          <a:extLst>
            <a:ext uri="{FF2B5EF4-FFF2-40B4-BE49-F238E27FC236}">
              <a16:creationId xmlns:a16="http://schemas.microsoft.com/office/drawing/2014/main" id="{CA32A733-A03B-F95D-BCA8-2B53B8E6FEF6}"/>
            </a:ext>
          </a:extLst>
        </xdr:cNvPr>
        <xdr:cNvSpPr txBox="1"/>
      </xdr:nvSpPr>
      <xdr:spPr>
        <a:xfrm>
          <a:off x="10459085" y="6328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31</xdr:row>
      <xdr:rowOff>189143</xdr:rowOff>
    </xdr:from>
    <xdr:to>
      <xdr:col>6</xdr:col>
      <xdr:colOff>47626</xdr:colOff>
      <xdr:row>36</xdr:row>
      <xdr:rowOff>6351</xdr:rowOff>
    </xdr:to>
    <xdr:sp macro="" textlink="">
      <xdr:nvSpPr>
        <xdr:cNvPr id="45" name="MC_BR_C_expand_T_exp_weak">
          <a:extLst>
            <a:ext uri="{FF2B5EF4-FFF2-40B4-BE49-F238E27FC236}">
              <a16:creationId xmlns:a16="http://schemas.microsoft.com/office/drawing/2014/main" id="{5189EC97-A052-AEDB-B796-DBC280E1F8DD}"/>
            </a:ext>
          </a:extLst>
        </xdr:cNvPr>
        <xdr:cNvSpPr/>
      </xdr:nvSpPr>
      <xdr:spPr>
        <a:xfrm>
          <a:off x="10257048" y="6037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35</xdr:row>
      <xdr:rowOff>99251</xdr:rowOff>
    </xdr:from>
    <xdr:ext cx="733983" cy="182550"/>
    <xdr:sp macro="_xll.MC_OnBranchLabelClick" textlink="">
      <xdr:nvSpPr>
        <xdr:cNvPr id="46" name="MC_BN_C_expand_T_exp_weak">
          <a:extLst>
            <a:ext uri="{FF2B5EF4-FFF2-40B4-BE49-F238E27FC236}">
              <a16:creationId xmlns:a16="http://schemas.microsoft.com/office/drawing/2014/main" id="{3FF005B7-5079-44E7-4743-427E7D03AD93}"/>
            </a:ext>
          </a:extLst>
        </xdr:cNvPr>
        <xdr:cNvSpPr txBox="1"/>
      </xdr:nvSpPr>
      <xdr:spPr>
        <a:xfrm>
          <a:off x="10459085" y="6709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45</xdr:row>
      <xdr:rowOff>184150</xdr:rowOff>
    </xdr:from>
    <xdr:to>
      <xdr:col>4</xdr:col>
      <xdr:colOff>47626</xdr:colOff>
      <xdr:row>48</xdr:row>
      <xdr:rowOff>2545</xdr:rowOff>
    </xdr:to>
    <xdr:sp macro="" textlink="">
      <xdr:nvSpPr>
        <xdr:cNvPr id="47" name="MC_BR_C_flagship_T_flag_hit">
          <a:extLst>
            <a:ext uri="{FF2B5EF4-FFF2-40B4-BE49-F238E27FC236}">
              <a16:creationId xmlns:a16="http://schemas.microsoft.com/office/drawing/2014/main" id="{63E5EBE9-6CE2-595B-3D1E-847C813A1DB1}"/>
            </a:ext>
          </a:extLst>
        </xdr:cNvPr>
        <xdr:cNvSpPr/>
      </xdr:nvSpPr>
      <xdr:spPr>
        <a:xfrm>
          <a:off x="5056783" y="8699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722570" cy="182550"/>
    <xdr:sp macro="_xll.MC_OnBranchLabelClick" textlink="">
      <xdr:nvSpPr>
        <xdr:cNvPr id="48" name="MC_BN_C_flagship_T_flag_hit">
          <a:extLst>
            <a:ext uri="{FF2B5EF4-FFF2-40B4-BE49-F238E27FC236}">
              <a16:creationId xmlns:a16="http://schemas.microsoft.com/office/drawing/2014/main" id="{0E70A6DD-BDF7-55A4-0D00-2C936D0B4FB6}"/>
            </a:ext>
          </a:extLst>
        </xdr:cNvPr>
        <xdr:cNvSpPr txBox="1"/>
      </xdr:nvSpPr>
      <xdr:spPr>
        <a:xfrm>
          <a:off x="5258435" y="8614601"/>
          <a:ext cx="7225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Destination Hit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47</xdr:row>
      <xdr:rowOff>187956</xdr:rowOff>
    </xdr:from>
    <xdr:to>
      <xdr:col>4</xdr:col>
      <xdr:colOff>47626</xdr:colOff>
      <xdr:row>50</xdr:row>
      <xdr:rowOff>6351</xdr:rowOff>
    </xdr:to>
    <xdr:sp macro="" textlink="">
      <xdr:nvSpPr>
        <xdr:cNvPr id="49" name="MC_BR_C_flagship_T_flag_solid">
          <a:extLst>
            <a:ext uri="{FF2B5EF4-FFF2-40B4-BE49-F238E27FC236}">
              <a16:creationId xmlns:a16="http://schemas.microsoft.com/office/drawing/2014/main" id="{44F7D715-6A04-EEAA-65F9-A0F3516CA880}"/>
            </a:ext>
          </a:extLst>
        </xdr:cNvPr>
        <xdr:cNvSpPr/>
      </xdr:nvSpPr>
      <xdr:spPr>
        <a:xfrm>
          <a:off x="5056783" y="9084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49</xdr:row>
      <xdr:rowOff>99251</xdr:rowOff>
    </xdr:from>
    <xdr:ext cx="768159" cy="182550"/>
    <xdr:sp macro="_xll.MC_OnBranchLabelClick" textlink="">
      <xdr:nvSpPr>
        <xdr:cNvPr id="50" name="MC_BN_C_flagship_T_flag_solid">
          <a:extLst>
            <a:ext uri="{FF2B5EF4-FFF2-40B4-BE49-F238E27FC236}">
              <a16:creationId xmlns:a16="http://schemas.microsoft.com/office/drawing/2014/main" id="{E68DD76D-65C3-2479-D2D9-F58EBA26C141}"/>
            </a:ext>
          </a:extLst>
        </xdr:cNvPr>
        <xdr:cNvSpPr txBox="1"/>
      </xdr:nvSpPr>
      <xdr:spPr>
        <a:xfrm>
          <a:off x="5258435" y="9376601"/>
          <a:ext cx="76815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Solid Performer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47</xdr:row>
      <xdr:rowOff>189143</xdr:rowOff>
    </xdr:from>
    <xdr:to>
      <xdr:col>4</xdr:col>
      <xdr:colOff>47626</xdr:colOff>
      <xdr:row>52</xdr:row>
      <xdr:rowOff>6351</xdr:rowOff>
    </xdr:to>
    <xdr:sp macro="" textlink="">
      <xdr:nvSpPr>
        <xdr:cNvPr id="51" name="MC_BR_C_flagship_T_flag_under">
          <a:extLst>
            <a:ext uri="{FF2B5EF4-FFF2-40B4-BE49-F238E27FC236}">
              <a16:creationId xmlns:a16="http://schemas.microsoft.com/office/drawing/2014/main" id="{1BD1C000-0BA5-06BB-AFD3-7700FA85DC57}"/>
            </a:ext>
          </a:extLst>
        </xdr:cNvPr>
        <xdr:cNvSpPr/>
      </xdr:nvSpPr>
      <xdr:spPr>
        <a:xfrm>
          <a:off x="5056398" y="9085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51</xdr:row>
      <xdr:rowOff>99251</xdr:rowOff>
    </xdr:from>
    <xdr:ext cx="739690" cy="182550"/>
    <xdr:sp macro="_xll.MC_OnBranchLabelClick" textlink="">
      <xdr:nvSpPr>
        <xdr:cNvPr id="52" name="MC_BN_C_flagship_T_flag_under">
          <a:extLst>
            <a:ext uri="{FF2B5EF4-FFF2-40B4-BE49-F238E27FC236}">
              <a16:creationId xmlns:a16="http://schemas.microsoft.com/office/drawing/2014/main" id="{9CA4A94C-73B5-1DCE-E815-FCF959ADE32D}"/>
            </a:ext>
          </a:extLst>
        </xdr:cNvPr>
        <xdr:cNvSpPr txBox="1"/>
      </xdr:nvSpPr>
      <xdr:spPr>
        <a:xfrm>
          <a:off x="5258435" y="9757601"/>
          <a:ext cx="7396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Underperforms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53" name="MC_T_nat_strong">
          <a:extLst>
            <a:ext uri="{FF2B5EF4-FFF2-40B4-BE49-F238E27FC236}">
              <a16:creationId xmlns:a16="http://schemas.microsoft.com/office/drawing/2014/main" id="{7538E6E4-CABA-6EA1-5C88-34B6C9855078}"/>
            </a:ext>
          </a:extLst>
        </xdr:cNvPr>
        <xdr:cNvSpPr/>
      </xdr:nvSpPr>
      <xdr:spPr>
        <a:xfrm rot="16200000">
          <a:off x="7453313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4" name="MC_C_national">
          <a:extLst>
            <a:ext uri="{FF2B5EF4-FFF2-40B4-BE49-F238E27FC236}">
              <a16:creationId xmlns:a16="http://schemas.microsoft.com/office/drawing/2014/main" id="{8D38A575-DFEC-C84A-456E-99FA10E32579}"/>
            </a:ext>
          </a:extLst>
        </xdr:cNvPr>
        <xdr:cNvSpPr/>
      </xdr:nvSpPr>
      <xdr:spPr>
        <a:xfrm>
          <a:off x="4981575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5" name="MC_T_nat_moderate">
          <a:extLst>
            <a:ext uri="{FF2B5EF4-FFF2-40B4-BE49-F238E27FC236}">
              <a16:creationId xmlns:a16="http://schemas.microsoft.com/office/drawing/2014/main" id="{D9855DE4-00D4-AF98-6CE5-DA929B46A784}"/>
            </a:ext>
          </a:extLst>
        </xdr:cNvPr>
        <xdr:cNvSpPr/>
      </xdr:nvSpPr>
      <xdr:spPr>
        <a:xfrm rot="16200000">
          <a:off x="7453313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6" name="MC_T_nat_weak">
          <a:extLst>
            <a:ext uri="{FF2B5EF4-FFF2-40B4-BE49-F238E27FC236}">
              <a16:creationId xmlns:a16="http://schemas.microsoft.com/office/drawing/2014/main" id="{DB87EB8F-F20E-D853-A998-49501F60B178}"/>
            </a:ext>
          </a:extLst>
        </xdr:cNvPr>
        <xdr:cNvSpPr/>
      </xdr:nvSpPr>
      <xdr:spPr>
        <a:xfrm rot="16200000">
          <a:off x="7453313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7" name="MC_D_root">
          <a:extLst>
            <a:ext uri="{FF2B5EF4-FFF2-40B4-BE49-F238E27FC236}">
              <a16:creationId xmlns:a16="http://schemas.microsoft.com/office/drawing/2014/main" id="{5699168A-7255-2C1A-9AA3-380A6F526837}"/>
            </a:ext>
          </a:extLst>
        </xdr:cNvPr>
        <xdr:cNvSpPr/>
      </xdr:nvSpPr>
      <xdr:spPr>
        <a:xfrm>
          <a:off x="2262188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29</xdr:row>
      <xdr:rowOff>109537</xdr:rowOff>
    </xdr:from>
    <xdr:to>
      <xdr:col>6</xdr:col>
      <xdr:colOff>176213</xdr:colOff>
      <xdr:row>30</xdr:row>
      <xdr:rowOff>80962</xdr:rowOff>
    </xdr:to>
    <xdr:sp macro="_xll.MC_OnNodeClick" textlink="">
      <xdr:nvSpPr>
        <xdr:cNvPr id="58" name="MC_T_exp_strong">
          <a:extLst>
            <a:ext uri="{FF2B5EF4-FFF2-40B4-BE49-F238E27FC236}">
              <a16:creationId xmlns:a16="http://schemas.microsoft.com/office/drawing/2014/main" id="{75CA3C9B-CEE9-A512-57C2-FB9D7AD28FFA}"/>
            </a:ext>
          </a:extLst>
        </xdr:cNvPr>
        <xdr:cNvSpPr/>
      </xdr:nvSpPr>
      <xdr:spPr>
        <a:xfrm rot="16200000">
          <a:off x="12911138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31</xdr:row>
      <xdr:rowOff>109538</xdr:rowOff>
    </xdr:from>
    <xdr:to>
      <xdr:col>5</xdr:col>
      <xdr:colOff>180975</xdr:colOff>
      <xdr:row>32</xdr:row>
      <xdr:rowOff>80963</xdr:rowOff>
    </xdr:to>
    <xdr:sp macro="_xll.MC_OnNodeClick" textlink="">
      <xdr:nvSpPr>
        <xdr:cNvPr id="59" name="MC_C_expand">
          <a:extLst>
            <a:ext uri="{FF2B5EF4-FFF2-40B4-BE49-F238E27FC236}">
              <a16:creationId xmlns:a16="http://schemas.microsoft.com/office/drawing/2014/main" id="{1A08CD39-9282-9646-6B75-74C2167692BC}"/>
            </a:ext>
          </a:extLst>
        </xdr:cNvPr>
        <xdr:cNvSpPr/>
      </xdr:nvSpPr>
      <xdr:spPr>
        <a:xfrm>
          <a:off x="10182225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60" name="MC_T_exp_moderate">
          <a:extLst>
            <a:ext uri="{FF2B5EF4-FFF2-40B4-BE49-F238E27FC236}">
              <a16:creationId xmlns:a16="http://schemas.microsoft.com/office/drawing/2014/main" id="{EC8EC11A-5252-4266-C045-EEE47428E228}"/>
            </a:ext>
          </a:extLst>
        </xdr:cNvPr>
        <xdr:cNvSpPr/>
      </xdr:nvSpPr>
      <xdr:spPr>
        <a:xfrm rot="16200000">
          <a:off x="12911138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35</xdr:row>
      <xdr:rowOff>109537</xdr:rowOff>
    </xdr:from>
    <xdr:to>
      <xdr:col>6</xdr:col>
      <xdr:colOff>176213</xdr:colOff>
      <xdr:row>36</xdr:row>
      <xdr:rowOff>80962</xdr:rowOff>
    </xdr:to>
    <xdr:sp macro="_xll.MC_OnNodeClick" textlink="">
      <xdr:nvSpPr>
        <xdr:cNvPr id="61" name="MC_T_exp_weak">
          <a:extLst>
            <a:ext uri="{FF2B5EF4-FFF2-40B4-BE49-F238E27FC236}">
              <a16:creationId xmlns:a16="http://schemas.microsoft.com/office/drawing/2014/main" id="{2C6B91ED-1107-C56E-ED93-E384288192F8}"/>
            </a:ext>
          </a:extLst>
        </xdr:cNvPr>
        <xdr:cNvSpPr/>
      </xdr:nvSpPr>
      <xdr:spPr>
        <a:xfrm rot="16200000">
          <a:off x="12911138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37</xdr:row>
      <xdr:rowOff>109538</xdr:rowOff>
    </xdr:from>
    <xdr:to>
      <xdr:col>4</xdr:col>
      <xdr:colOff>180975</xdr:colOff>
      <xdr:row>38</xdr:row>
      <xdr:rowOff>80963</xdr:rowOff>
    </xdr:to>
    <xdr:sp macro="_xll.MC_OnNodeClick" textlink="">
      <xdr:nvSpPr>
        <xdr:cNvPr id="62" name="MC_D_postpilot">
          <a:extLst>
            <a:ext uri="{FF2B5EF4-FFF2-40B4-BE49-F238E27FC236}">
              <a16:creationId xmlns:a16="http://schemas.microsoft.com/office/drawing/2014/main" id="{6DD9B03E-4C43-1930-A8D0-9AEAF18D56F4}"/>
            </a:ext>
          </a:extLst>
        </xdr:cNvPr>
        <xdr:cNvSpPr/>
      </xdr:nvSpPr>
      <xdr:spPr>
        <a:xfrm>
          <a:off x="7453313" y="7100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39</xdr:row>
      <xdr:rowOff>109537</xdr:rowOff>
    </xdr:from>
    <xdr:to>
      <xdr:col>5</xdr:col>
      <xdr:colOff>176213</xdr:colOff>
      <xdr:row>40</xdr:row>
      <xdr:rowOff>80962</xdr:rowOff>
    </xdr:to>
    <xdr:sp macro="_xll.MC_OnNodeClick" textlink="">
      <xdr:nvSpPr>
        <xdr:cNvPr id="63" name="MC_T_stay_regional">
          <a:extLst>
            <a:ext uri="{FF2B5EF4-FFF2-40B4-BE49-F238E27FC236}">
              <a16:creationId xmlns:a16="http://schemas.microsoft.com/office/drawing/2014/main" id="{9A7C0E3D-6D79-BCD8-B76C-386C0F53A1FB}"/>
            </a:ext>
          </a:extLst>
        </xdr:cNvPr>
        <xdr:cNvSpPr/>
      </xdr:nvSpPr>
      <xdr:spPr>
        <a:xfrm rot="16200000">
          <a:off x="10182225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41</xdr:row>
      <xdr:rowOff>109538</xdr:rowOff>
    </xdr:from>
    <xdr:to>
      <xdr:col>3</xdr:col>
      <xdr:colOff>180975</xdr:colOff>
      <xdr:row>42</xdr:row>
      <xdr:rowOff>80963</xdr:rowOff>
    </xdr:to>
    <xdr:sp macro="_xll.MC_OnNodeClick" textlink="">
      <xdr:nvSpPr>
        <xdr:cNvPr id="64" name="MC_C_pilot">
          <a:extLst>
            <a:ext uri="{FF2B5EF4-FFF2-40B4-BE49-F238E27FC236}">
              <a16:creationId xmlns:a16="http://schemas.microsoft.com/office/drawing/2014/main" id="{6E84D0A6-E8D0-05FD-A201-5724EF486434}"/>
            </a:ext>
          </a:extLst>
        </xdr:cNvPr>
        <xdr:cNvSpPr/>
      </xdr:nvSpPr>
      <xdr:spPr>
        <a:xfrm>
          <a:off x="4981575" y="786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65" name="MC_T_pilot_fail">
          <a:extLst>
            <a:ext uri="{FF2B5EF4-FFF2-40B4-BE49-F238E27FC236}">
              <a16:creationId xmlns:a16="http://schemas.microsoft.com/office/drawing/2014/main" id="{F775646D-AF52-DE2B-605A-7436789BD312}"/>
            </a:ext>
          </a:extLst>
        </xdr:cNvPr>
        <xdr:cNvSpPr/>
      </xdr:nvSpPr>
      <xdr:spPr>
        <a:xfrm rot="16200000">
          <a:off x="745331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66" name="MC_T_flag_hit">
          <a:extLst>
            <a:ext uri="{FF2B5EF4-FFF2-40B4-BE49-F238E27FC236}">
              <a16:creationId xmlns:a16="http://schemas.microsoft.com/office/drawing/2014/main" id="{91F98024-2A82-E189-D9DD-3DD0543E2BB4}"/>
            </a:ext>
          </a:extLst>
        </xdr:cNvPr>
        <xdr:cNvSpPr/>
      </xdr:nvSpPr>
      <xdr:spPr>
        <a:xfrm rot="16200000">
          <a:off x="745331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47</xdr:row>
      <xdr:rowOff>109538</xdr:rowOff>
    </xdr:from>
    <xdr:to>
      <xdr:col>3</xdr:col>
      <xdr:colOff>180975</xdr:colOff>
      <xdr:row>48</xdr:row>
      <xdr:rowOff>80963</xdr:rowOff>
    </xdr:to>
    <xdr:sp macro="_xll.MC_OnNodeClick" textlink="">
      <xdr:nvSpPr>
        <xdr:cNvPr id="67" name="MC_C_flagship">
          <a:extLst>
            <a:ext uri="{FF2B5EF4-FFF2-40B4-BE49-F238E27FC236}">
              <a16:creationId xmlns:a16="http://schemas.microsoft.com/office/drawing/2014/main" id="{48D02AEC-AB87-1A87-B7E1-96BB686484A5}"/>
            </a:ext>
          </a:extLst>
        </xdr:cNvPr>
        <xdr:cNvSpPr/>
      </xdr:nvSpPr>
      <xdr:spPr>
        <a:xfrm>
          <a:off x="4981575" y="900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68" name="MC_T_flag_solid">
          <a:extLst>
            <a:ext uri="{FF2B5EF4-FFF2-40B4-BE49-F238E27FC236}">
              <a16:creationId xmlns:a16="http://schemas.microsoft.com/office/drawing/2014/main" id="{51D93BDF-75A4-4597-85B0-7EE2411B60E5}"/>
            </a:ext>
          </a:extLst>
        </xdr:cNvPr>
        <xdr:cNvSpPr/>
      </xdr:nvSpPr>
      <xdr:spPr>
        <a:xfrm rot="16200000">
          <a:off x="745331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51</xdr:row>
      <xdr:rowOff>109537</xdr:rowOff>
    </xdr:from>
    <xdr:to>
      <xdr:col>4</xdr:col>
      <xdr:colOff>176213</xdr:colOff>
      <xdr:row>52</xdr:row>
      <xdr:rowOff>80962</xdr:rowOff>
    </xdr:to>
    <xdr:sp macro="_xll.MC_OnNodeClick" textlink="">
      <xdr:nvSpPr>
        <xdr:cNvPr id="69" name="MC_T_flag_under">
          <a:extLst>
            <a:ext uri="{FF2B5EF4-FFF2-40B4-BE49-F238E27FC236}">
              <a16:creationId xmlns:a16="http://schemas.microsoft.com/office/drawing/2014/main" id="{2EBFA660-21B3-AC87-FBFD-64AAC10CC7BD}"/>
            </a:ext>
          </a:extLst>
        </xdr:cNvPr>
        <xdr:cNvSpPr/>
      </xdr:nvSpPr>
      <xdr:spPr>
        <a:xfrm rot="16200000">
          <a:off x="7453313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53</xdr:row>
      <xdr:rowOff>109537</xdr:rowOff>
    </xdr:from>
    <xdr:to>
      <xdr:col>3</xdr:col>
      <xdr:colOff>176213</xdr:colOff>
      <xdr:row>54</xdr:row>
      <xdr:rowOff>80962</xdr:rowOff>
    </xdr:to>
    <xdr:sp macro="_xll.MC_OnNodeClick" textlink="">
      <xdr:nvSpPr>
        <xdr:cNvPr id="70" name="MC_T_nothing">
          <a:extLst>
            <a:ext uri="{FF2B5EF4-FFF2-40B4-BE49-F238E27FC236}">
              <a16:creationId xmlns:a16="http://schemas.microsoft.com/office/drawing/2014/main" id="{C581E17A-3BAE-3A1C-FE02-88F3C98BE78C}"/>
            </a:ext>
          </a:extLst>
        </xdr:cNvPr>
        <xdr:cNvSpPr/>
      </xdr:nvSpPr>
      <xdr:spPr>
        <a:xfrm rot="16200000">
          <a:off x="4981575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5871-9B63-4826-A139-D200EA3B5C8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A84E-DCF2-4F72-AAC3-FC48EC4FD396}">
  <dimension ref="A1:AN1"/>
  <sheetViews>
    <sheetView workbookViewId="0"/>
  </sheetViews>
  <sheetFormatPr defaultRowHeight="14.25" x14ac:dyDescent="0.45"/>
  <sheetData>
    <row r="1" spans="1:40" x14ac:dyDescent="0.45">
      <c r="A1">
        <f>MC_Tree_1!MC_BP_C_expand_T_exp_strong</f>
        <v>0.35</v>
      </c>
      <c r="B1">
        <f>MC_Tree_1!MC_BV_C_expand_T_exp_strong</f>
        <v>216000000</v>
      </c>
      <c r="C1">
        <f>MC_Tree_1!MC_BP_C_expand_T_exp_moderate</f>
        <v>0.5</v>
      </c>
      <c r="D1">
        <f>MC_Tree_1!MC_BV_C_expand_T_exp_moderate</f>
        <v>108000000</v>
      </c>
      <c r="E1">
        <f>MC_Tree_1!MC_BP_C_expand_T_exp_weak</f>
        <v>0.15</v>
      </c>
      <c r="F1">
        <f>MC_Tree_1!MC_BV_C_expand_T_exp_weak</f>
        <v>0</v>
      </c>
      <c r="G1">
        <f>MC_Tree_1!MC_BP_C_flagship_T_flag_hit</f>
        <v>0.3</v>
      </c>
      <c r="H1">
        <f>MC_Tree_1!MC_BV_C_flagship_T_flag_hit</f>
        <v>7110000</v>
      </c>
      <c r="I1">
        <f>MC_Tree_1!MC_BP_C_flagship_T_flag_solid</f>
        <v>0.5</v>
      </c>
      <c r="J1">
        <f>MC_Tree_1!MC_BV_C_flagship_T_flag_solid</f>
        <v>3870000</v>
      </c>
      <c r="K1">
        <f>MC_Tree_1!MC_BP_C_flagship_T_flag_under</f>
        <v>0.2</v>
      </c>
      <c r="L1">
        <f>MC_Tree_1!MC_BV_C_flagship_T_flag_under</f>
        <v>-450000</v>
      </c>
      <c r="M1">
        <f>MC_Tree_1!MC_BP_C_national_T_nat_strong</f>
        <v>0.25</v>
      </c>
      <c r="N1">
        <f>MC_Tree_1!MC_BV_C_national_T_nat_strong</f>
        <v>216000000</v>
      </c>
      <c r="O1">
        <f>MC_Tree_1!MC_BP_C_national_T_nat_moderate</f>
        <v>0.5</v>
      </c>
      <c r="P1">
        <f>MC_Tree_1!MC_BV_C_national_T_nat_moderate</f>
        <v>108000000</v>
      </c>
      <c r="Q1">
        <f>MC_Tree_1!MC_BP_C_national_T_nat_weak</f>
        <v>0.25</v>
      </c>
      <c r="R1">
        <f>MC_Tree_1!MC_BV_C_national_T_nat_weak</f>
        <v>0</v>
      </c>
      <c r="S1">
        <f>MC_Tree_1!MC_BP_C_pilot_D_postpilot</f>
        <v>0.65</v>
      </c>
      <c r="T1">
        <f>MC_Tree_1!MC_BV_C_pilot_D_postpilot</f>
        <v>0</v>
      </c>
      <c r="U1">
        <f>MC_Tree_1!MC_BP_C_pilot_T_pilot_fail</f>
        <v>0.35</v>
      </c>
      <c r="V1">
        <f>MC_Tree_1!MC_BV_C_pilot_T_pilot_fail</f>
        <v>-10800000</v>
      </c>
      <c r="W1">
        <f>MC_Tree_1!MC_BV_D_postpilot_C_expand</f>
        <v>-20000000</v>
      </c>
      <c r="X1">
        <f>MC_Tree_1!MC_BV_D_postpilot_T_stay_regional</f>
        <v>21600000</v>
      </c>
      <c r="Y1">
        <f>MC_Tree_1!MC_BV_D_root_C_national</f>
        <v>-25000000</v>
      </c>
      <c r="Z1">
        <f>MC_Tree_1!MC_BV_D_root_C_pilot</f>
        <v>-5000000</v>
      </c>
      <c r="AA1">
        <f>MC_Tree_1!MC_BV_D_root_C_flagship</f>
        <v>-2000000</v>
      </c>
      <c r="AB1">
        <f>MC_Tree_1!MC_BV_D_root_T_nothing</f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9AF6-A4F5-4F24-BEE3-2FA53B1E8A2D}">
  <dimension ref="B2:B35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8" t="s">
        <v>42</v>
      </c>
    </row>
    <row r="3" spans="2:2" x14ac:dyDescent="0.45">
      <c r="B3" s="11" t="s">
        <v>43</v>
      </c>
    </row>
    <row r="5" spans="2:2" ht="15.75" x14ac:dyDescent="0.5">
      <c r="B5" s="19" t="s">
        <v>44</v>
      </c>
    </row>
    <row r="7" spans="2:2" x14ac:dyDescent="0.45">
      <c r="B7" t="s">
        <v>45</v>
      </c>
    </row>
    <row r="8" spans="2:2" x14ac:dyDescent="0.45">
      <c r="B8" t="s">
        <v>46</v>
      </c>
    </row>
    <row r="9" spans="2:2" x14ac:dyDescent="0.45">
      <c r="B9" t="s">
        <v>47</v>
      </c>
    </row>
    <row r="10" spans="2:2" x14ac:dyDescent="0.45">
      <c r="B10" t="s">
        <v>48</v>
      </c>
    </row>
    <row r="12" spans="2:2" x14ac:dyDescent="0.45">
      <c r="B12" s="10" t="s">
        <v>49</v>
      </c>
    </row>
    <row r="13" spans="2:2" x14ac:dyDescent="0.45">
      <c r="B13" s="10" t="s">
        <v>50</v>
      </c>
    </row>
    <row r="14" spans="2:2" x14ac:dyDescent="0.45">
      <c r="B14" s="10" t="s">
        <v>51</v>
      </c>
    </row>
    <row r="15" spans="2:2" x14ac:dyDescent="0.45">
      <c r="B15" s="10" t="s">
        <v>52</v>
      </c>
    </row>
    <row r="17" spans="2:2" ht="15.75" x14ac:dyDescent="0.5">
      <c r="B17" s="19" t="s">
        <v>53</v>
      </c>
    </row>
    <row r="19" spans="2:2" x14ac:dyDescent="0.45">
      <c r="B19" t="s">
        <v>54</v>
      </c>
    </row>
    <row r="20" spans="2:2" x14ac:dyDescent="0.45">
      <c r="B20" t="s">
        <v>55</v>
      </c>
    </row>
    <row r="21" spans="2:2" x14ac:dyDescent="0.45">
      <c r="B21" t="s">
        <v>56</v>
      </c>
    </row>
    <row r="23" spans="2:2" x14ac:dyDescent="0.45">
      <c r="B23" s="8" t="s">
        <v>57</v>
      </c>
    </row>
    <row r="24" spans="2:2" x14ac:dyDescent="0.45">
      <c r="B24" s="10" t="s">
        <v>58</v>
      </c>
    </row>
    <row r="25" spans="2:2" x14ac:dyDescent="0.45">
      <c r="B25" s="10" t="s">
        <v>59</v>
      </c>
    </row>
    <row r="26" spans="2:2" x14ac:dyDescent="0.45">
      <c r="B26" s="10" t="s">
        <v>60</v>
      </c>
    </row>
    <row r="27" spans="2:2" x14ac:dyDescent="0.45">
      <c r="B27" s="10" t="s">
        <v>61</v>
      </c>
    </row>
    <row r="28" spans="2:2" x14ac:dyDescent="0.45">
      <c r="B28" s="10" t="s">
        <v>62</v>
      </c>
    </row>
    <row r="30" spans="2:2" ht="15.75" x14ac:dyDescent="0.5">
      <c r="B30" s="19" t="s">
        <v>63</v>
      </c>
    </row>
    <row r="32" spans="2:2" x14ac:dyDescent="0.45">
      <c r="B32" t="s">
        <v>64</v>
      </c>
    </row>
    <row r="33" spans="2:2" x14ac:dyDescent="0.45">
      <c r="B33" t="s">
        <v>65</v>
      </c>
    </row>
    <row r="34" spans="2:2" x14ac:dyDescent="0.45">
      <c r="B34" t="s">
        <v>66</v>
      </c>
    </row>
    <row r="35" spans="2:2" x14ac:dyDescent="0.45">
      <c r="B3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5F35-8348-44F1-A810-870D856C7C5D}">
  <dimension ref="B2:G58"/>
  <sheetViews>
    <sheetView showGridLines="0" workbookViewId="0"/>
  </sheetViews>
  <sheetFormatPr defaultRowHeight="14.25" x14ac:dyDescent="0.45"/>
  <cols>
    <col min="1" max="1" width="8.59765625" customWidth="1"/>
    <col min="2" max="2" width="22.9296875" customWidth="1"/>
    <col min="3" max="3" width="38.06640625" customWidth="1"/>
    <col min="4" max="4" width="34.59765625" customWidth="1"/>
    <col min="5" max="6" width="38.19921875" customWidth="1"/>
    <col min="7" max="7" width="26.19921875" customWidth="1"/>
  </cols>
  <sheetData>
    <row r="2" spans="2:5" ht="15" customHeight="1" x14ac:dyDescent="0.55000000000000004">
      <c r="B2" s="9" t="s">
        <v>7</v>
      </c>
    </row>
    <row r="3" spans="2:5" ht="15" customHeight="1" x14ac:dyDescent="0.45">
      <c r="B3" s="11" t="s">
        <v>8</v>
      </c>
    </row>
    <row r="4" spans="2:5" ht="15" customHeight="1" x14ac:dyDescent="0.45"/>
    <row r="5" spans="2:5" ht="15" customHeight="1" x14ac:dyDescent="0.45">
      <c r="B5" s="12" t="s">
        <v>9</v>
      </c>
      <c r="C5" s="12" t="s">
        <v>10</v>
      </c>
      <c r="D5" s="12" t="s">
        <v>11</v>
      </c>
      <c r="E5" s="12" t="s">
        <v>12</v>
      </c>
    </row>
    <row r="6" spans="2:5" ht="15" customHeight="1" x14ac:dyDescent="0.45">
      <c r="B6" s="13" t="s">
        <v>13</v>
      </c>
      <c r="C6" s="14">
        <v>500000</v>
      </c>
      <c r="D6" s="13" t="s">
        <v>14</v>
      </c>
      <c r="E6" s="13" t="s">
        <v>15</v>
      </c>
    </row>
    <row r="7" spans="2:5" ht="15" customHeight="1" x14ac:dyDescent="0.45">
      <c r="B7" s="13" t="s">
        <v>16</v>
      </c>
      <c r="C7" s="14">
        <v>120000</v>
      </c>
      <c r="D7" s="13" t="s">
        <v>14</v>
      </c>
      <c r="E7" s="13" t="s">
        <v>17</v>
      </c>
    </row>
    <row r="8" spans="2:5" ht="15" customHeight="1" x14ac:dyDescent="0.45">
      <c r="B8" s="13" t="s">
        <v>18</v>
      </c>
      <c r="C8" s="14">
        <v>25000</v>
      </c>
      <c r="D8" s="13" t="s">
        <v>14</v>
      </c>
      <c r="E8" s="13" t="s">
        <v>19</v>
      </c>
    </row>
    <row r="9" spans="2:5" ht="15" customHeight="1" x14ac:dyDescent="0.45">
      <c r="B9" s="13" t="s">
        <v>20</v>
      </c>
      <c r="C9" s="14">
        <v>35000</v>
      </c>
      <c r="D9" s="13" t="s">
        <v>14</v>
      </c>
      <c r="E9" s="13" t="s">
        <v>21</v>
      </c>
    </row>
    <row r="10" spans="2:5" ht="15" customHeight="1" x14ac:dyDescent="0.45">
      <c r="B10" s="13" t="s">
        <v>22</v>
      </c>
      <c r="C10" s="15">
        <v>18</v>
      </c>
      <c r="D10" s="13" t="s">
        <v>23</v>
      </c>
      <c r="E10" s="13" t="s">
        <v>24</v>
      </c>
    </row>
    <row r="11" spans="2:5" ht="15" customHeight="1" x14ac:dyDescent="0.45">
      <c r="B11" s="13" t="s">
        <v>25</v>
      </c>
      <c r="C11" s="15">
        <v>50</v>
      </c>
      <c r="D11" s="13" t="s">
        <v>26</v>
      </c>
      <c r="E11" s="13" t="s">
        <v>27</v>
      </c>
    </row>
    <row r="12" spans="2:5" ht="15" customHeight="1" x14ac:dyDescent="0.45">
      <c r="B12" s="13" t="s">
        <v>28</v>
      </c>
      <c r="C12" s="15">
        <v>10</v>
      </c>
      <c r="D12" s="13" t="s">
        <v>26</v>
      </c>
      <c r="E12" s="13" t="s">
        <v>29</v>
      </c>
    </row>
    <row r="13" spans="2:5" ht="15" customHeight="1" x14ac:dyDescent="0.45">
      <c r="B13" s="13" t="s">
        <v>30</v>
      </c>
      <c r="C13" s="15">
        <v>36</v>
      </c>
      <c r="D13" s="13" t="s">
        <v>23</v>
      </c>
      <c r="E13" s="13" t="s">
        <v>31</v>
      </c>
    </row>
    <row r="14" spans="2:5" ht="15" customHeight="1" x14ac:dyDescent="0.45">
      <c r="B14" s="13" t="s">
        <v>32</v>
      </c>
      <c r="C14" s="16">
        <v>2.5</v>
      </c>
      <c r="D14" s="13" t="s">
        <v>33</v>
      </c>
      <c r="E14" s="13" t="s">
        <v>34</v>
      </c>
    </row>
    <row r="15" spans="2:5" x14ac:dyDescent="0.45">
      <c r="B15" s="13" t="s">
        <v>35</v>
      </c>
      <c r="C15" s="14">
        <v>1500000</v>
      </c>
      <c r="D15" s="13" t="s">
        <v>14</v>
      </c>
      <c r="E15" s="13" t="s">
        <v>36</v>
      </c>
    </row>
    <row r="16" spans="2:5" x14ac:dyDescent="0.45">
      <c r="B16" s="13" t="s">
        <v>37</v>
      </c>
      <c r="C16" s="17">
        <v>0.65</v>
      </c>
      <c r="D16" s="13" t="s">
        <v>38</v>
      </c>
      <c r="E16" s="13" t="s">
        <v>39</v>
      </c>
    </row>
    <row r="17" spans="2:7" x14ac:dyDescent="0.45">
      <c r="B17" s="13" t="s">
        <v>40</v>
      </c>
      <c r="C17" s="17">
        <v>0.02</v>
      </c>
      <c r="D17" s="13" t="s">
        <v>38</v>
      </c>
      <c r="E17" s="13" t="s">
        <v>41</v>
      </c>
    </row>
    <row r="20" spans="2:7" ht="15" customHeight="1" x14ac:dyDescent="0.45">
      <c r="D20" s="5">
        <v>0.25</v>
      </c>
      <c r="E20" s="1">
        <f>_xll.MC_NodeProbability(_MC_Calc_1,"T_nat_strong")</f>
        <v>0.25</v>
      </c>
    </row>
    <row r="21" spans="2:7" ht="15" customHeight="1" x14ac:dyDescent="0.45">
      <c r="D21" s="7">
        <f>NationalCount*(MonthlyRevenue*1.5-LeaseCost-StaffCost)*ProjectionMonths</f>
        <v>216000000</v>
      </c>
      <c r="E21" s="6">
        <f>_xll.MC_NodeValue(_MC_Calc_1,"T_nat_strong")</f>
        <v>191000000</v>
      </c>
    </row>
    <row r="22" spans="2:7" ht="15" customHeight="1" x14ac:dyDescent="0.45">
      <c r="C22" s="4" t="str">
        <f>_xll.MC_NodeDecision(_MC_Calc_1,"C_national")</f>
        <v>optimal</v>
      </c>
      <c r="D22" s="2" t="s">
        <v>1</v>
      </c>
    </row>
    <row r="23" spans="2:7" ht="15" customHeight="1" x14ac:dyDescent="0.45">
      <c r="C23" s="7">
        <f>-NationalCount*StoreBuildCost</f>
        <v>-25000000</v>
      </c>
      <c r="D23" s="6">
        <f>_xll.MC_NodeValue(_MC_Calc_1,"C_national")</f>
        <v>83000000</v>
      </c>
    </row>
    <row r="24" spans="2:7" ht="15" customHeight="1" x14ac:dyDescent="0.45">
      <c r="D24" s="5">
        <v>0.5</v>
      </c>
      <c r="E24" s="1">
        <f>_xll.MC_NodeProbability(_MC_Calc_1,"T_nat_moderate")</f>
        <v>0.5</v>
      </c>
    </row>
    <row r="25" spans="2:7" ht="15" customHeight="1" x14ac:dyDescent="0.45">
      <c r="D25" s="7">
        <f>NationalCount*(MonthlyRevenue-LeaseCost-StaffCost)*ProjectionMonths</f>
        <v>108000000</v>
      </c>
      <c r="E25" s="6">
        <f>_xll.MC_NodeValue(_MC_Calc_1,"T_nat_moderate")</f>
        <v>83000000</v>
      </c>
    </row>
    <row r="26" spans="2:7" ht="15" customHeight="1" x14ac:dyDescent="0.45">
      <c r="D26" s="5">
        <v>0.25</v>
      </c>
      <c r="E26" s="1">
        <f>_xll.MC_NodeProbability(_MC_Calc_1,"T_nat_weak")</f>
        <v>0.25</v>
      </c>
    </row>
    <row r="27" spans="2:7" ht="15" customHeight="1" x14ac:dyDescent="0.45">
      <c r="D27" s="7">
        <f>NationalCount*(MonthlyRevenue*0.5-LeaseCost-StaffCost)*ProjectionMonths</f>
        <v>0</v>
      </c>
      <c r="E27" s="6">
        <f>_xll.MC_NodeValue(_MC_Calc_1,"T_nat_weak")</f>
        <v>-25000000</v>
      </c>
    </row>
    <row r="28" spans="2:7" ht="15" customHeight="1" x14ac:dyDescent="0.45">
      <c r="C28" s="3" t="s">
        <v>2</v>
      </c>
    </row>
    <row r="29" spans="2:7" ht="15" customHeight="1" x14ac:dyDescent="0.45">
      <c r="C29" s="6">
        <f>_xll.MC_NodeValue(_MC_Calc_1,"D_root")</f>
        <v>83000000</v>
      </c>
    </row>
    <row r="30" spans="2:7" ht="15" customHeight="1" x14ac:dyDescent="0.45">
      <c r="F30" s="5">
        <v>0.35</v>
      </c>
      <c r="G30" s="1">
        <f>_xll.MC_NodeProbability(_MC_Calc_1,"T_exp_strong")</f>
        <v>0.22749999999999998</v>
      </c>
    </row>
    <row r="31" spans="2:7" ht="15" customHeight="1" x14ac:dyDescent="0.45">
      <c r="F31" s="7">
        <f>NationalCount*(MonthlyRevenue*1.5-LeaseCost-StaffCost)*ProjectionMonths</f>
        <v>216000000</v>
      </c>
      <c r="G31" s="6">
        <f>_xll.MC_NodeValue(_MC_Calc_1,"T_exp_strong")</f>
        <v>191000000</v>
      </c>
    </row>
    <row r="32" spans="2:7" ht="15" customHeight="1" x14ac:dyDescent="0.45">
      <c r="E32" s="4" t="str">
        <f>_xll.MC_NodeDecision(_MC_Calc_1,"C_expand")</f>
        <v>optimal</v>
      </c>
      <c r="F32" s="2" t="s">
        <v>3</v>
      </c>
    </row>
    <row r="33" spans="3:7" ht="15" customHeight="1" x14ac:dyDescent="0.45">
      <c r="E33" s="7">
        <f>-(NationalCount-RegionalCount)*StoreBuildCost</f>
        <v>-20000000</v>
      </c>
      <c r="F33" s="6">
        <f>_xll.MC_NodeValue(_MC_Calc_1,"C_expand")</f>
        <v>104600000</v>
      </c>
    </row>
    <row r="34" spans="3:7" ht="15" customHeight="1" x14ac:dyDescent="0.45">
      <c r="F34" s="5">
        <v>0.5</v>
      </c>
      <c r="G34" s="1">
        <f>_xll.MC_NodeProbability(_MC_Calc_1,"T_exp_moderate")</f>
        <v>0.32500000000000001</v>
      </c>
    </row>
    <row r="35" spans="3:7" ht="15" customHeight="1" x14ac:dyDescent="0.45">
      <c r="F35" s="7">
        <f>NationalCount*(MonthlyRevenue-LeaseCost-StaffCost)*ProjectionMonths</f>
        <v>108000000</v>
      </c>
      <c r="G35" s="6">
        <f>_xll.MC_NodeValue(_MC_Calc_1,"T_exp_moderate")</f>
        <v>83000000</v>
      </c>
    </row>
    <row r="36" spans="3:7" ht="15" customHeight="1" x14ac:dyDescent="0.45">
      <c r="F36" s="5">
        <v>0.15</v>
      </c>
      <c r="G36" s="1">
        <f>_xll.MC_NodeProbability(_MC_Calc_1,"T_exp_weak")</f>
        <v>9.7500000000000003E-2</v>
      </c>
    </row>
    <row r="37" spans="3:7" ht="15" customHeight="1" x14ac:dyDescent="0.45">
      <c r="F37" s="7">
        <f>NationalCount*(MonthlyRevenue*0.5-LeaseCost-StaffCost)*ProjectionMonths</f>
        <v>0</v>
      </c>
      <c r="G37" s="6">
        <f>_xll.MC_NodeValue(_MC_Calc_1,"T_exp_weak")</f>
        <v>-25000000</v>
      </c>
    </row>
    <row r="38" spans="3:7" ht="15" customHeight="1" x14ac:dyDescent="0.45">
      <c r="D38" s="5">
        <f>PilotSuccessProb</f>
        <v>0.65</v>
      </c>
      <c r="E38" s="3" t="s">
        <v>4</v>
      </c>
    </row>
    <row r="39" spans="3:7" ht="15" customHeight="1" x14ac:dyDescent="0.45">
      <c r="D39" s="7">
        <v>0</v>
      </c>
      <c r="E39" s="6">
        <f>_xll.MC_NodeValue(_MC_Calc_1,"D_postpilot")</f>
        <v>104600000</v>
      </c>
    </row>
    <row r="40" spans="3:7" ht="15" customHeight="1" x14ac:dyDescent="0.45">
      <c r="E40" s="4" t="str">
        <f>_xll.MC_NodeDecision(_MC_Calc_1,"T_stay_regional")</f>
        <v/>
      </c>
      <c r="F40" s="1">
        <f>_xll.MC_NodeProbability(_MC_Calc_1,"T_stay_regional")</f>
        <v>0.65</v>
      </c>
    </row>
    <row r="41" spans="3:7" ht="15" customHeight="1" x14ac:dyDescent="0.45">
      <c r="E41" s="7">
        <f>RegionalCount*(MonthlyRevenue-LeaseCost-StaffCost)*ProjectionMonths</f>
        <v>21600000</v>
      </c>
      <c r="F41" s="6">
        <f>_xll.MC_NodeValue(_MC_Calc_1,"T_stay_regional")</f>
        <v>16600000</v>
      </c>
    </row>
    <row r="42" spans="3:7" ht="15" customHeight="1" x14ac:dyDescent="0.45">
      <c r="C42" s="4" t="str">
        <f>_xll.MC_NodeDecision(_MC_Calc_1,"C_pilot")</f>
        <v/>
      </c>
      <c r="D42" s="2" t="s">
        <v>5</v>
      </c>
    </row>
    <row r="43" spans="3:7" ht="15" customHeight="1" x14ac:dyDescent="0.45">
      <c r="C43" s="7">
        <f>-RegionalCount*StoreBuildCost</f>
        <v>-5000000</v>
      </c>
      <c r="D43" s="6">
        <f>_xll.MC_NodeValue(_MC_Calc_1,"C_pilot")</f>
        <v>62460000</v>
      </c>
    </row>
    <row r="44" spans="3:7" ht="15" customHeight="1" x14ac:dyDescent="0.45">
      <c r="D44" s="5">
        <f>1-PilotSuccessProb</f>
        <v>0.35</v>
      </c>
      <c r="E44" s="1">
        <f>_xll.MC_NodeProbability(_MC_Calc_1,"T_pilot_fail")</f>
        <v>0.35</v>
      </c>
    </row>
    <row r="45" spans="3:7" ht="15" customHeight="1" x14ac:dyDescent="0.45">
      <c r="D45" s="7">
        <f>-RegionalCount*(LeaseCost+StaffCost)*BreakEvenMonths</f>
        <v>-10800000</v>
      </c>
      <c r="E45" s="6">
        <f>_xll.MC_NodeValue(_MC_Calc_1,"T_pilot_fail")</f>
        <v>-15800000</v>
      </c>
    </row>
    <row r="46" spans="3:7" ht="15" customHeight="1" x14ac:dyDescent="0.45">
      <c r="D46" s="5">
        <v>0.3</v>
      </c>
      <c r="E46" s="1">
        <f>_xll.MC_NodeProbability(_MC_Calc_1,"T_flag_hit")</f>
        <v>0.3</v>
      </c>
    </row>
    <row r="47" spans="3:7" ht="15" customHeight="1" x14ac:dyDescent="0.45">
      <c r="D47" s="7">
        <f>1*(MonthlyRevenue*FlagshipMultiplier-LeaseCost*2-StaffCost*1.5)*ProjectionMonths</f>
        <v>7110000</v>
      </c>
      <c r="E47" s="6">
        <f>_xll.MC_NodeValue(_MC_Calc_1,"T_flag_hit")</f>
        <v>5110000</v>
      </c>
    </row>
    <row r="48" spans="3:7" ht="15" customHeight="1" x14ac:dyDescent="0.45">
      <c r="C48" s="4" t="str">
        <f>_xll.MC_NodeDecision(_MC_Calc_1,"C_flagship")</f>
        <v/>
      </c>
      <c r="D48" s="2" t="s">
        <v>6</v>
      </c>
    </row>
    <row r="49" spans="3:5" ht="15" customHeight="1" x14ac:dyDescent="0.45">
      <c r="C49" s="7">
        <f>-(StoreBuildCost+FlagshipPremium)</f>
        <v>-2000000</v>
      </c>
      <c r="D49" s="6">
        <f>_xll.MC_NodeValue(_MC_Calc_1,"C_flagship")</f>
        <v>1978000</v>
      </c>
    </row>
    <row r="50" spans="3:5" ht="15" customHeight="1" x14ac:dyDescent="0.45">
      <c r="D50" s="5">
        <v>0.5</v>
      </c>
      <c r="E50" s="1">
        <f>_xll.MC_NodeProbability(_MC_Calc_1,"T_flag_solid")</f>
        <v>0.5</v>
      </c>
    </row>
    <row r="51" spans="3:5" ht="15" customHeight="1" x14ac:dyDescent="0.45">
      <c r="D51" s="7">
        <f>1*(MonthlyRevenue*FlagshipMultiplier*0.7-LeaseCost*2-StaffCost*1.5)*ProjectionMonths</f>
        <v>3870000</v>
      </c>
      <c r="E51" s="6">
        <f>_xll.MC_NodeValue(_MC_Calc_1,"T_flag_solid")</f>
        <v>1870000</v>
      </c>
    </row>
    <row r="52" spans="3:5" ht="15" customHeight="1" x14ac:dyDescent="0.45">
      <c r="D52" s="5">
        <v>0.2</v>
      </c>
      <c r="E52" s="1">
        <f>_xll.MC_NodeProbability(_MC_Calc_1,"T_flag_under")</f>
        <v>0.2</v>
      </c>
    </row>
    <row r="53" spans="3:5" ht="15" customHeight="1" x14ac:dyDescent="0.45">
      <c r="D53" s="7">
        <f>1*(MonthlyRevenue*FlagshipMultiplier*0.3-LeaseCost*2-StaffCost*1.5)*ProjectionMonths</f>
        <v>-450000</v>
      </c>
      <c r="E53" s="6">
        <f>_xll.MC_NodeValue(_MC_Calc_1,"T_flag_under")</f>
        <v>-2450000</v>
      </c>
    </row>
    <row r="54" spans="3:5" ht="15" customHeight="1" x14ac:dyDescent="0.45">
      <c r="C54" s="4" t="str">
        <f>_xll.MC_NodeDecision(_MC_Calc_1,"T_nothing")</f>
        <v/>
      </c>
      <c r="D54" s="1">
        <f>_xll.MC_NodeProbability(_MC_Calc_1,"T_nothing")</f>
        <v>1</v>
      </c>
    </row>
    <row r="55" spans="3:5" ht="15" customHeight="1" x14ac:dyDescent="0.45">
      <c r="C55" s="7">
        <v>0</v>
      </c>
      <c r="D55" s="6">
        <f>_xll.MC_NodeValue(_MC_Calc_1,"T_nothing")</f>
        <v>0</v>
      </c>
    </row>
    <row r="56" spans="3:5" ht="15" customHeight="1" x14ac:dyDescent="0.45"/>
    <row r="57" spans="3:5" ht="15" customHeight="1" x14ac:dyDescent="0.45"/>
    <row r="58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5" baseType="lpstr">
      <vt:lpstr>Problem</vt:lpstr>
      <vt:lpstr>MC_Tree_1</vt:lpstr>
      <vt:lpstr>_MC_Calc_1</vt:lpstr>
      <vt:lpstr>BreakEvenMonths</vt:lpstr>
      <vt:lpstr>FlagshipMultiplier</vt:lpstr>
      <vt:lpstr>FlagshipPremium</vt:lpstr>
      <vt:lpstr>GrowthRate</vt:lpstr>
      <vt:lpstr>LeaseCost</vt:lpstr>
      <vt:lpstr>MC_Tree_1!MC_BD_D_postpilot_C_expand</vt:lpstr>
      <vt:lpstr>MC_Tree_1!MC_BD_D_postpilot_T_stay_regional</vt:lpstr>
      <vt:lpstr>MC_Tree_1!MC_BD_D_root_C_flagship</vt:lpstr>
      <vt:lpstr>MC_Tree_1!MC_BD_D_root_C_national</vt:lpstr>
      <vt:lpstr>MC_Tree_1!MC_BD_D_root_C_pilot</vt:lpstr>
      <vt:lpstr>MC_Tree_1!MC_BD_D_root_T_nothing</vt:lpstr>
      <vt:lpstr>MC_Tree_1!MC_BP_C_expand_T_exp_moderate</vt:lpstr>
      <vt:lpstr>MC_Tree_1!MC_BP_C_expand_T_exp_strong</vt:lpstr>
      <vt:lpstr>MC_Tree_1!MC_BP_C_expand_T_exp_weak</vt:lpstr>
      <vt:lpstr>MC_Tree_1!MC_BP_C_flagship_T_flag_hit</vt:lpstr>
      <vt:lpstr>MC_Tree_1!MC_BP_C_flagship_T_flag_solid</vt:lpstr>
      <vt:lpstr>MC_Tree_1!MC_BP_C_flagship_T_flag_under</vt:lpstr>
      <vt:lpstr>MC_Tree_1!MC_BP_C_national_T_nat_moderate</vt:lpstr>
      <vt:lpstr>MC_Tree_1!MC_BP_C_national_T_nat_strong</vt:lpstr>
      <vt:lpstr>MC_Tree_1!MC_BP_C_national_T_nat_weak</vt:lpstr>
      <vt:lpstr>MC_Tree_1!MC_BP_C_pilot_D_postpilot</vt:lpstr>
      <vt:lpstr>MC_Tree_1!MC_BP_C_pilot_T_pilot_fail</vt:lpstr>
      <vt:lpstr>MC_Tree_1!MC_BV_C_expand_T_exp_moderate</vt:lpstr>
      <vt:lpstr>MC_Tree_1!MC_BV_C_expand_T_exp_strong</vt:lpstr>
      <vt:lpstr>MC_Tree_1!MC_BV_C_expand_T_exp_weak</vt:lpstr>
      <vt:lpstr>MC_Tree_1!MC_BV_C_flagship_T_flag_hit</vt:lpstr>
      <vt:lpstr>MC_Tree_1!MC_BV_C_flagship_T_flag_solid</vt:lpstr>
      <vt:lpstr>MC_Tree_1!MC_BV_C_flagship_T_flag_under</vt:lpstr>
      <vt:lpstr>MC_Tree_1!MC_BV_C_national_T_nat_moderate</vt:lpstr>
      <vt:lpstr>MC_Tree_1!MC_BV_C_national_T_nat_strong</vt:lpstr>
      <vt:lpstr>MC_Tree_1!MC_BV_C_national_T_nat_weak</vt:lpstr>
      <vt:lpstr>MC_Tree_1!MC_BV_C_pilot_D_postpilot</vt:lpstr>
      <vt:lpstr>MC_Tree_1!MC_BV_C_pilot_T_pilot_fail</vt:lpstr>
      <vt:lpstr>MC_Tree_1!MC_BV_D_postpilot_C_expand</vt:lpstr>
      <vt:lpstr>MC_Tree_1!MC_BV_D_postpilot_T_stay_regional</vt:lpstr>
      <vt:lpstr>MC_Tree_1!MC_BV_D_root_C_flagship</vt:lpstr>
      <vt:lpstr>MC_Tree_1!MC_BV_D_root_C_national</vt:lpstr>
      <vt:lpstr>MC_Tree_1!MC_BV_D_root_C_pilot</vt:lpstr>
      <vt:lpstr>MC_Tree_1!MC_BV_D_root_T_nothing</vt:lpstr>
      <vt:lpstr>MC_Tree_1!MC_N_C_expand</vt:lpstr>
      <vt:lpstr>MC_Tree_1!MC_N_C_flagship</vt:lpstr>
      <vt:lpstr>MC_Tree_1!MC_N_C_national</vt:lpstr>
      <vt:lpstr>MC_Tree_1!MC_N_C_pilot</vt:lpstr>
      <vt:lpstr>MC_Tree_1!MC_N_D_postpilot</vt:lpstr>
      <vt:lpstr>MC_Tree_1!MC_N_D_root</vt:lpstr>
      <vt:lpstr>MC_Tree_1!MC_NP_T_exp_moderate</vt:lpstr>
      <vt:lpstr>MC_Tree_1!MC_NP_T_exp_strong</vt:lpstr>
      <vt:lpstr>MC_Tree_1!MC_NP_T_exp_weak</vt:lpstr>
      <vt:lpstr>MC_Tree_1!MC_NP_T_flag_hit</vt:lpstr>
      <vt:lpstr>MC_Tree_1!MC_NP_T_flag_solid</vt:lpstr>
      <vt:lpstr>MC_Tree_1!MC_NP_T_flag_under</vt:lpstr>
      <vt:lpstr>MC_Tree_1!MC_NP_T_nat_moderate</vt:lpstr>
      <vt:lpstr>MC_Tree_1!MC_NP_T_nat_strong</vt:lpstr>
      <vt:lpstr>MC_Tree_1!MC_NP_T_nat_weak</vt:lpstr>
      <vt:lpstr>MC_Tree_1!MC_NP_T_nothing</vt:lpstr>
      <vt:lpstr>MC_Tree_1!MC_NP_T_pilot_fail</vt:lpstr>
      <vt:lpstr>MC_Tree_1!MC_NP_T_stay_regional</vt:lpstr>
      <vt:lpstr>MC_Tree_1!MC_V_C_expand</vt:lpstr>
      <vt:lpstr>MC_Tree_1!MC_V_C_flagship</vt:lpstr>
      <vt:lpstr>MC_Tree_1!MC_V_C_national</vt:lpstr>
      <vt:lpstr>MC_Tree_1!MC_V_C_pilot</vt:lpstr>
      <vt:lpstr>MC_Tree_1!MC_V_D_postpilot</vt:lpstr>
      <vt:lpstr>MC_Tree_1!MC_V_D_root</vt:lpstr>
      <vt:lpstr>MC_Tree_1!MC_V_T_exp_moderate</vt:lpstr>
      <vt:lpstr>MC_Tree_1!MC_V_T_exp_strong</vt:lpstr>
      <vt:lpstr>MC_Tree_1!MC_V_T_exp_weak</vt:lpstr>
      <vt:lpstr>MC_Tree_1!MC_V_T_flag_hit</vt:lpstr>
      <vt:lpstr>MC_Tree_1!MC_V_T_flag_solid</vt:lpstr>
      <vt:lpstr>MC_Tree_1!MC_V_T_flag_under</vt:lpstr>
      <vt:lpstr>MC_Tree_1!MC_V_T_nat_moderate</vt:lpstr>
      <vt:lpstr>MC_Tree_1!MC_V_T_nat_strong</vt:lpstr>
      <vt:lpstr>MC_Tree_1!MC_V_T_nat_weak</vt:lpstr>
      <vt:lpstr>MC_Tree_1!MC_V_T_nothing</vt:lpstr>
      <vt:lpstr>MC_Tree_1!MC_V_T_pilot_fail</vt:lpstr>
      <vt:lpstr>MC_Tree_1!MC_V_T_stay_regional</vt:lpstr>
      <vt:lpstr>MonthlyRevenue</vt:lpstr>
      <vt:lpstr>NationalCount</vt:lpstr>
      <vt:lpstr>PilotSuccessProb</vt:lpstr>
      <vt:lpstr>ProjectionMonths</vt:lpstr>
      <vt:lpstr>RegionalCount</vt:lpstr>
      <vt:lpstr>StaffCost</vt:lpstr>
      <vt:lpstr>StoreBuildCost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2026-03-27T15:00:08Z</dcterms:created>
  <dcterms:modified xsi:type="dcterms:W3CDTF">2026-03-27T15:00:20Z</dcterms:modified>
</cp:coreProperties>
</file>