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mou\source\repos\ModelChoice\models\"/>
    </mc:Choice>
  </mc:AlternateContent>
  <xr:revisionPtr revIDLastSave="0" documentId="8_{BBD52287-FD8F-46F5-A099-8320A5A61C96}" xr6:coauthVersionLast="47" xr6:coauthVersionMax="47" xr10:uidLastSave="{00000000-0000-0000-0000-000000000000}"/>
  <bookViews>
    <workbookView xWindow="-98" yWindow="-98" windowWidth="21795" windowHeight="12975" firstSheet="2" activeTab="2" xr2:uid="{CF66FBB3-42B6-4EC1-B97E-41C0D7C8DD94}"/>
  </bookViews>
  <sheets>
    <sheet name="_MC_Store" sheetId="2" state="veryHidden" r:id="rId1"/>
    <sheet name="_MC_Calc" sheetId="4" state="veryHidden" r:id="rId2"/>
    <sheet name="Problem" sheetId="5" r:id="rId3"/>
    <sheet name="MC_Tree_1" sheetId="3" r:id="rId4"/>
  </sheets>
  <definedNames>
    <definedName name="_MC_Calc_1">_MC_Calc!$A$1:$CJ$1</definedName>
    <definedName name="ClosePermanentlyValue">MC_Tree_1!$C$11</definedName>
    <definedName name="CloseRelocateValue">MC_Tree_1!$C$10</definedName>
    <definedName name="CompanyownedFlagshipCost">MC_Tree_1!$C$6</definedName>
    <definedName name="FranchiseModelCost">MC_Tree_1!$C$7</definedName>
    <definedName name="GhostKitchenDeliveryOnlyCost">MC_Tree_1!$C$8</definedName>
    <definedName name="MC_BD_D_flag_poor_C_rebrand" localSheetId="3">MC_Tree_1!$E$40</definedName>
    <definedName name="MC_BD_D_flag_poor_T_close" localSheetId="3">MC_Tree_1!$E$50</definedName>
    <definedName name="MC_BD_D_flag_poor_T_relocate" localSheetId="3">MC_Tree_1!$E$48</definedName>
    <definedName name="MC_BD_D_fran_weak_C_support" localSheetId="3">MC_Tree_1!$E$74</definedName>
    <definedName name="MC_BD_D_fran_weak_T_terminate" localSheetId="3">MC_Tree_1!$E$80</definedName>
    <definedName name="MC_BD_D_root_C_franchise_recruit" localSheetId="3">MC_Tree_1!$C$62</definedName>
    <definedName name="MC_BD_D_root_C_ghost_demand" localSheetId="3">MC_Tree_1!$C$84</definedName>
    <definedName name="MC_BD_D_root_C_location_flag" localSheetId="3">MC_Tree_1!$C$28</definedName>
    <definedName name="MC_BD_D_root_T_pass" localSheetId="3">MC_Tree_1!$C$92</definedName>
    <definedName name="MC_BP_C_flag_good_T_flag_good_avg" localSheetId="3">MC_Tree_1!$E$34</definedName>
    <definedName name="MC_BP_C_flag_good_T_flag_good_below" localSheetId="3">MC_Tree_1!$E$36</definedName>
    <definedName name="MC_BP_C_flag_good_T_flag_good_strong" localSheetId="3">MC_Tree_1!$E$30</definedName>
    <definedName name="MC_BP_C_flag_prime_T_flag_prime_avg" localSheetId="3">MC_Tree_1!$E$24</definedName>
    <definedName name="MC_BP_C_flag_prime_T_flag_prime_below" localSheetId="3">MC_Tree_1!$E$26</definedName>
    <definedName name="MC_BP_C_flag_prime_T_flag_prime_strong" localSheetId="3">MC_Tree_1!$E$20</definedName>
    <definedName name="MC_BP_C_fran_avg_T_fran_avg_below" localSheetId="3">MC_Tree_1!$E$68</definedName>
    <definedName name="MC_BP_C_fran_avg_T_fran_avg_fails" localSheetId="3">MC_Tree_1!$E$70</definedName>
    <definedName name="MC_BP_C_fran_avg_T_fran_avg_meets" localSheetId="3">MC_Tree_1!$E$64</definedName>
    <definedName name="MC_BP_C_fran_exp_T_fran_exp_exceed" localSheetId="3">MC_Tree_1!$E$54</definedName>
    <definedName name="MC_BP_C_fran_exp_T_fran_exp_meets" localSheetId="3">MC_Tree_1!$E$58</definedName>
    <definedName name="MC_BP_C_fran_exp_T_fran_exp_under" localSheetId="3">MC_Tree_1!$E$60</definedName>
    <definedName name="MC_BP_C_franchise_recruit_C_fran_avg" localSheetId="3">MC_Tree_1!$D$66</definedName>
    <definedName name="MC_BP_C_franchise_recruit_C_fran_exp" localSheetId="3">MC_Tree_1!$D$56</definedName>
    <definedName name="MC_BP_C_franchise_recruit_D_fran_weak" localSheetId="3">MC_Tree_1!$D$78</definedName>
    <definedName name="MC_BP_C_ghost_demand_T_ghost_high" localSheetId="3">MC_Tree_1!$D$82</definedName>
    <definedName name="MC_BP_C_ghost_demand_T_ghost_low" localSheetId="3">MC_Tree_1!$D$88</definedName>
    <definedName name="MC_BP_C_ghost_demand_T_ghost_med" localSheetId="3">MC_Tree_1!$D$86</definedName>
    <definedName name="MC_BP_C_ghost_demand_T_ghost_saturated" localSheetId="3">MC_Tree_1!$D$90</definedName>
    <definedName name="MC_BP_C_location_flag_C_flag_good" localSheetId="3">MC_Tree_1!$D$32</definedName>
    <definedName name="MC_BP_C_location_flag_C_flag_prime" localSheetId="3">MC_Tree_1!$D$22</definedName>
    <definedName name="MC_BP_C_location_flag_D_flag_poor" localSheetId="3">MC_Tree_1!$D$46</definedName>
    <definedName name="MC_BP_C_rebrand_T_rebrand_fail" localSheetId="3">MC_Tree_1!$F$44</definedName>
    <definedName name="MC_BP_C_rebrand_T_rebrand_marginal" localSheetId="3">MC_Tree_1!$F$42</definedName>
    <definedName name="MC_BP_C_rebrand_T_rebrand_ok" localSheetId="3">MC_Tree_1!$F$38</definedName>
    <definedName name="MC_BP_C_support_T_support_fail" localSheetId="3">MC_Tree_1!$F$76</definedName>
    <definedName name="MC_BP_C_support_T_support_ok" localSheetId="3">MC_Tree_1!$F$72</definedName>
    <definedName name="MC_BV_C_flag_good_T_flag_good_avg" localSheetId="3">MC_Tree_1!$E$35</definedName>
    <definedName name="MC_BV_C_flag_good_T_flag_good_below" localSheetId="3">MC_Tree_1!$E$37</definedName>
    <definedName name="MC_BV_C_flag_good_T_flag_good_strong" localSheetId="3">MC_Tree_1!$E$31</definedName>
    <definedName name="MC_BV_C_flag_prime_T_flag_prime_avg" localSheetId="3">MC_Tree_1!$E$25</definedName>
    <definedName name="MC_BV_C_flag_prime_T_flag_prime_below" localSheetId="3">MC_Tree_1!$E$27</definedName>
    <definedName name="MC_BV_C_flag_prime_T_flag_prime_strong" localSheetId="3">MC_Tree_1!$E$21</definedName>
    <definedName name="MC_BV_C_fran_avg_T_fran_avg_below" localSheetId="3">MC_Tree_1!$E$69</definedName>
    <definedName name="MC_BV_C_fran_avg_T_fran_avg_fails" localSheetId="3">MC_Tree_1!$E$71</definedName>
    <definedName name="MC_BV_C_fran_avg_T_fran_avg_meets" localSheetId="3">MC_Tree_1!$E$65</definedName>
    <definedName name="MC_BV_C_fran_exp_T_fran_exp_exceed" localSheetId="3">MC_Tree_1!$E$55</definedName>
    <definedName name="MC_BV_C_fran_exp_T_fran_exp_meets" localSheetId="3">MC_Tree_1!$E$59</definedName>
    <definedName name="MC_BV_C_fran_exp_T_fran_exp_under" localSheetId="3">MC_Tree_1!$E$61</definedName>
    <definedName name="MC_BV_C_franchise_recruit_C_fran_avg" localSheetId="3">MC_Tree_1!$D$67</definedName>
    <definedName name="MC_BV_C_franchise_recruit_C_fran_exp" localSheetId="3">MC_Tree_1!$D$57</definedName>
    <definedName name="MC_BV_C_franchise_recruit_D_fran_weak" localSheetId="3">MC_Tree_1!$D$79</definedName>
    <definedName name="MC_BV_C_ghost_demand_T_ghost_high" localSheetId="3">MC_Tree_1!$D$83</definedName>
    <definedName name="MC_BV_C_ghost_demand_T_ghost_low" localSheetId="3">MC_Tree_1!$D$89</definedName>
    <definedName name="MC_BV_C_ghost_demand_T_ghost_med" localSheetId="3">MC_Tree_1!$D$87</definedName>
    <definedName name="MC_BV_C_ghost_demand_T_ghost_saturated" localSheetId="3">MC_Tree_1!$D$91</definedName>
    <definedName name="MC_BV_C_location_flag_C_flag_good" localSheetId="3">MC_Tree_1!$D$33</definedName>
    <definedName name="MC_BV_C_location_flag_C_flag_prime" localSheetId="3">MC_Tree_1!$D$23</definedName>
    <definedName name="MC_BV_C_location_flag_D_flag_poor" localSheetId="3">MC_Tree_1!$D$47</definedName>
    <definedName name="MC_BV_C_rebrand_T_rebrand_fail" localSheetId="3">MC_Tree_1!$F$45</definedName>
    <definedName name="MC_BV_C_rebrand_T_rebrand_marginal" localSheetId="3">MC_Tree_1!$F$43</definedName>
    <definedName name="MC_BV_C_rebrand_T_rebrand_ok" localSheetId="3">MC_Tree_1!$F$39</definedName>
    <definedName name="MC_BV_C_support_T_support_fail" localSheetId="3">MC_Tree_1!$F$77</definedName>
    <definedName name="MC_BV_C_support_T_support_ok" localSheetId="3">MC_Tree_1!$F$73</definedName>
    <definedName name="MC_BV_D_flag_poor_C_rebrand" localSheetId="3">MC_Tree_1!$E$41</definedName>
    <definedName name="MC_BV_D_flag_poor_T_close" localSheetId="3">MC_Tree_1!$E$51</definedName>
    <definedName name="MC_BV_D_flag_poor_T_relocate" localSheetId="3">MC_Tree_1!$E$49</definedName>
    <definedName name="MC_BV_D_fran_weak_C_support" localSheetId="3">MC_Tree_1!$E$75</definedName>
    <definedName name="MC_BV_D_fran_weak_T_terminate" localSheetId="3">MC_Tree_1!$E$81</definedName>
    <definedName name="MC_BV_D_root_C_franchise_recruit" localSheetId="3">MC_Tree_1!$C$63</definedName>
    <definedName name="MC_BV_D_root_C_ghost_demand" localSheetId="3">MC_Tree_1!$C$85</definedName>
    <definedName name="MC_BV_D_root_C_location_flag" localSheetId="3">MC_Tree_1!$C$29</definedName>
    <definedName name="MC_BV_D_root_T_pass" localSheetId="3">MC_Tree_1!$C$93</definedName>
    <definedName name="MC_N_C_flag_good" localSheetId="3">MC_Tree_1!$E$32</definedName>
    <definedName name="MC_N_C_flag_prime" localSheetId="3">MC_Tree_1!$E$22</definedName>
    <definedName name="MC_N_C_fran_avg" localSheetId="3">MC_Tree_1!$E$66</definedName>
    <definedName name="MC_N_C_fran_exp" localSheetId="3">MC_Tree_1!$E$56</definedName>
    <definedName name="MC_N_C_franchise_recruit" localSheetId="3">MC_Tree_1!$D$62</definedName>
    <definedName name="MC_N_C_ghost_demand" localSheetId="3">MC_Tree_1!$D$84</definedName>
    <definedName name="MC_N_C_location_flag" localSheetId="3">MC_Tree_1!$D$28</definedName>
    <definedName name="MC_N_C_rebrand" localSheetId="3">MC_Tree_1!$F$40</definedName>
    <definedName name="MC_N_C_support" localSheetId="3">MC_Tree_1!$F$74</definedName>
    <definedName name="MC_N_D_flag_poor" localSheetId="3">MC_Tree_1!$E$46</definedName>
    <definedName name="MC_N_D_fran_weak" localSheetId="3">MC_Tree_1!$E$78</definedName>
    <definedName name="MC_N_D_root" localSheetId="3">MC_Tree_1!$C$52</definedName>
    <definedName name="MC_NP_T_close" localSheetId="3">MC_Tree_1!$F$50</definedName>
    <definedName name="MC_NP_T_flag_good_avg" localSheetId="3">MC_Tree_1!$F$34</definedName>
    <definedName name="MC_NP_T_flag_good_below" localSheetId="3">MC_Tree_1!$F$36</definedName>
    <definedName name="MC_NP_T_flag_good_strong" localSheetId="3">MC_Tree_1!$F$30</definedName>
    <definedName name="MC_NP_T_flag_prime_avg" localSheetId="3">MC_Tree_1!$F$24</definedName>
    <definedName name="MC_NP_T_flag_prime_below" localSheetId="3">MC_Tree_1!$F$26</definedName>
    <definedName name="MC_NP_T_flag_prime_strong" localSheetId="3">MC_Tree_1!$F$20</definedName>
    <definedName name="MC_NP_T_fran_avg_below" localSheetId="3">MC_Tree_1!$F$68</definedName>
    <definedName name="MC_NP_T_fran_avg_fails" localSheetId="3">MC_Tree_1!$F$70</definedName>
    <definedName name="MC_NP_T_fran_avg_meets" localSheetId="3">MC_Tree_1!$F$64</definedName>
    <definedName name="MC_NP_T_fran_exp_exceed" localSheetId="3">MC_Tree_1!$F$54</definedName>
    <definedName name="MC_NP_T_fran_exp_meets" localSheetId="3">MC_Tree_1!$F$58</definedName>
    <definedName name="MC_NP_T_fran_exp_under" localSheetId="3">MC_Tree_1!$F$60</definedName>
    <definedName name="MC_NP_T_ghost_high" localSheetId="3">MC_Tree_1!$E$82</definedName>
    <definedName name="MC_NP_T_ghost_low" localSheetId="3">MC_Tree_1!$E$88</definedName>
    <definedName name="MC_NP_T_ghost_med" localSheetId="3">MC_Tree_1!$E$86</definedName>
    <definedName name="MC_NP_T_ghost_saturated" localSheetId="3">MC_Tree_1!$E$90</definedName>
    <definedName name="MC_NP_T_pass" localSheetId="3">MC_Tree_1!$D$92</definedName>
    <definedName name="MC_NP_T_rebrand_fail" localSheetId="3">MC_Tree_1!$G$44</definedName>
    <definedName name="MC_NP_T_rebrand_marginal" localSheetId="3">MC_Tree_1!$G$42</definedName>
    <definedName name="MC_NP_T_rebrand_ok" localSheetId="3">MC_Tree_1!$G$38</definedName>
    <definedName name="MC_NP_T_relocate" localSheetId="3">MC_Tree_1!$F$48</definedName>
    <definedName name="MC_NP_T_support_fail" localSheetId="3">MC_Tree_1!$G$76</definedName>
    <definedName name="MC_NP_T_support_ok" localSheetId="3">MC_Tree_1!$G$72</definedName>
    <definedName name="MC_NP_T_terminate" localSheetId="3">MC_Tree_1!$F$80</definedName>
    <definedName name="MC_V_C_flag_good" localSheetId="3">MC_Tree_1!$E$33</definedName>
    <definedName name="MC_V_C_flag_prime" localSheetId="3">MC_Tree_1!$E$23</definedName>
    <definedName name="MC_V_C_fran_avg" localSheetId="3">MC_Tree_1!$E$67</definedName>
    <definedName name="MC_V_C_fran_exp" localSheetId="3">MC_Tree_1!$E$57</definedName>
    <definedName name="MC_V_C_franchise_recruit" localSheetId="3">MC_Tree_1!$D$63</definedName>
    <definedName name="MC_V_C_ghost_demand" localSheetId="3">MC_Tree_1!$D$85</definedName>
    <definedName name="MC_V_C_location_flag" localSheetId="3">MC_Tree_1!$D$29</definedName>
    <definedName name="MC_V_C_rebrand" localSheetId="3">MC_Tree_1!$F$41</definedName>
    <definedName name="MC_V_C_support" localSheetId="3">MC_Tree_1!$F$75</definedName>
    <definedName name="MC_V_D_flag_poor" localSheetId="3">MC_Tree_1!$E$47</definedName>
    <definedName name="MC_V_D_fran_weak" localSheetId="3">MC_Tree_1!$E$79</definedName>
    <definedName name="MC_V_D_root" localSheetId="3">MC_Tree_1!$C$53</definedName>
    <definedName name="MC_V_T_close" localSheetId="3">MC_Tree_1!$F$51</definedName>
    <definedName name="MC_V_T_flag_good_avg" localSheetId="3">MC_Tree_1!$F$35</definedName>
    <definedName name="MC_V_T_flag_good_below" localSheetId="3">MC_Tree_1!$F$37</definedName>
    <definedName name="MC_V_T_flag_good_strong" localSheetId="3">MC_Tree_1!$F$31</definedName>
    <definedName name="MC_V_T_flag_prime_avg" localSheetId="3">MC_Tree_1!$F$25</definedName>
    <definedName name="MC_V_T_flag_prime_below" localSheetId="3">MC_Tree_1!$F$27</definedName>
    <definedName name="MC_V_T_flag_prime_strong" localSheetId="3">MC_Tree_1!$F$21</definedName>
    <definedName name="MC_V_T_fran_avg_below" localSheetId="3">MC_Tree_1!$F$69</definedName>
    <definedName name="MC_V_T_fran_avg_fails" localSheetId="3">MC_Tree_1!$F$71</definedName>
    <definedName name="MC_V_T_fran_avg_meets" localSheetId="3">MC_Tree_1!$F$65</definedName>
    <definedName name="MC_V_T_fran_exp_exceed" localSheetId="3">MC_Tree_1!$F$55</definedName>
    <definedName name="MC_V_T_fran_exp_meets" localSheetId="3">MC_Tree_1!$F$59</definedName>
    <definedName name="MC_V_T_fran_exp_under" localSheetId="3">MC_Tree_1!$F$61</definedName>
    <definedName name="MC_V_T_ghost_high" localSheetId="3">MC_Tree_1!$E$83</definedName>
    <definedName name="MC_V_T_ghost_low" localSheetId="3">MC_Tree_1!$E$89</definedName>
    <definedName name="MC_V_T_ghost_med" localSheetId="3">MC_Tree_1!$E$87</definedName>
    <definedName name="MC_V_T_ghost_saturated" localSheetId="3">MC_Tree_1!$E$91</definedName>
    <definedName name="MC_V_T_pass" localSheetId="3">MC_Tree_1!$D$93</definedName>
    <definedName name="MC_V_T_rebrand_fail" localSheetId="3">MC_Tree_1!$G$45</definedName>
    <definedName name="MC_V_T_rebrand_marginal" localSheetId="3">MC_Tree_1!$G$43</definedName>
    <definedName name="MC_V_T_rebrand_ok" localSheetId="3">MC_Tree_1!$G$39</definedName>
    <definedName name="MC_V_T_relocate" localSheetId="3">MC_Tree_1!$F$49</definedName>
    <definedName name="MC_V_T_support_fail" localSheetId="3">MC_Tree_1!$G$77</definedName>
    <definedName name="MC_V_T_support_ok" localSheetId="3">MC_Tree_1!$G$73</definedName>
    <definedName name="MC_V_T_terminate" localSheetId="3">MC_Tree_1!$F$81</definedName>
    <definedName name="ProvideExtraSupportCost">MC_Tree_1!$C$12</definedName>
    <definedName name="RebrandRelaunchCost">MC_Tree_1!$C$9</definedName>
    <definedName name="TerminateAgreementCost">MC_Tree_1!$C$13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" i="3" l="1"/>
  <c r="C85" i="3"/>
  <c r="C63" i="3"/>
  <c r="E81" i="3"/>
  <c r="BG1" i="4" s="1"/>
  <c r="E75" i="3"/>
  <c r="E49" i="3"/>
  <c r="E51" i="3"/>
  <c r="BE1" i="4" s="1"/>
  <c r="E41" i="3"/>
  <c r="BC1" i="4" s="1"/>
  <c r="BK1" i="4"/>
  <c r="BJ1" i="4"/>
  <c r="BI1" i="4"/>
  <c r="BH1" i="4"/>
  <c r="BF1" i="4"/>
  <c r="BD1" i="4"/>
  <c r="BB1" i="4"/>
  <c r="BA1" i="4"/>
  <c r="AZ1" i="4"/>
  <c r="AY1" i="4"/>
  <c r="AX1" i="4"/>
  <c r="AW1" i="4"/>
  <c r="AV1" i="4"/>
  <c r="AU1" i="4"/>
  <c r="AT1" i="4"/>
  <c r="AS1" i="4"/>
  <c r="AR1" i="4"/>
  <c r="AQ1" i="4"/>
  <c r="AP1" i="4"/>
  <c r="AO1" i="4"/>
  <c r="AN1" i="4"/>
  <c r="AM1" i="4"/>
  <c r="AL1" i="4"/>
  <c r="AK1" i="4"/>
  <c r="AJ1" i="4"/>
  <c r="AI1" i="4"/>
  <c r="AH1" i="4"/>
  <c r="AG1" i="4"/>
  <c r="AF1" i="4"/>
  <c r="AE1" i="4"/>
  <c r="AD1" i="4"/>
  <c r="AC1" i="4"/>
  <c r="AB1" i="4"/>
  <c r="AA1" i="4"/>
  <c r="Z1" i="4"/>
  <c r="Y1" i="4"/>
  <c r="X1" i="4"/>
  <c r="W1" i="4"/>
  <c r="V1" i="4"/>
  <c r="U1" i="4"/>
  <c r="T1" i="4"/>
  <c r="S1" i="4"/>
  <c r="R1" i="4"/>
  <c r="Q1" i="4"/>
  <c r="P1" i="4"/>
  <c r="O1" i="4"/>
  <c r="N1" i="4"/>
  <c r="M1" i="4"/>
  <c r="L1" i="4"/>
  <c r="K1" i="4"/>
  <c r="J1" i="4"/>
  <c r="I1" i="4"/>
  <c r="H1" i="4"/>
  <c r="G1" i="4"/>
  <c r="F1" i="4"/>
  <c r="E1" i="4"/>
  <c r="D1" i="4"/>
  <c r="C1" i="4"/>
  <c r="B1" i="4"/>
  <c r="A1" i="4"/>
  <c r="D93" i="3"/>
  <c r="D85" i="3"/>
  <c r="F75" i="3"/>
  <c r="F65" i="3"/>
  <c r="F55" i="3"/>
  <c r="G45" i="3"/>
  <c r="F36" i="3"/>
  <c r="F26" i="3"/>
  <c r="E48" i="3"/>
  <c r="F81" i="3"/>
  <c r="F51" i="3"/>
  <c r="G42" i="3"/>
  <c r="C62" i="3"/>
  <c r="E87" i="3"/>
  <c r="F48" i="3"/>
  <c r="E74" i="3"/>
  <c r="E47" i="3"/>
  <c r="F27" i="3"/>
  <c r="E50" i="3"/>
  <c r="D92" i="3"/>
  <c r="E83" i="3"/>
  <c r="G73" i="3"/>
  <c r="F64" i="3"/>
  <c r="F54" i="3"/>
  <c r="G44" i="3"/>
  <c r="F35" i="3"/>
  <c r="F25" i="3"/>
  <c r="E40" i="3"/>
  <c r="C92" i="3"/>
  <c r="E90" i="3"/>
  <c r="F61" i="3"/>
  <c r="C84" i="3"/>
  <c r="F58" i="3"/>
  <c r="G38" i="3"/>
  <c r="E57" i="3"/>
  <c r="F37" i="3"/>
  <c r="E91" i="3"/>
  <c r="E82" i="3"/>
  <c r="G72" i="3"/>
  <c r="D63" i="3"/>
  <c r="C53" i="3"/>
  <c r="G43" i="3"/>
  <c r="F34" i="3"/>
  <c r="F24" i="3"/>
  <c r="F71" i="3"/>
  <c r="E33" i="3"/>
  <c r="E23" i="3"/>
  <c r="E89" i="3"/>
  <c r="F80" i="3"/>
  <c r="F70" i="3"/>
  <c r="F60" i="3"/>
  <c r="F50" i="3"/>
  <c r="F41" i="3"/>
  <c r="F31" i="3"/>
  <c r="F21" i="3"/>
  <c r="E80" i="3"/>
  <c r="F68" i="3"/>
  <c r="D29" i="3"/>
  <c r="G76" i="3"/>
  <c r="E88" i="3"/>
  <c r="E79" i="3"/>
  <c r="F69" i="3"/>
  <c r="F59" i="3"/>
  <c r="F49" i="3"/>
  <c r="G39" i="3"/>
  <c r="F30" i="3"/>
  <c r="F20" i="3"/>
  <c r="C28" i="3"/>
  <c r="G77" i="3"/>
  <c r="E86" i="3"/>
  <c r="E67" i="3"/>
</calcChain>
</file>

<file path=xl/sharedStrings.xml><?xml version="1.0" encoding="utf-8"?>
<sst xmlns="http://schemas.openxmlformats.org/spreadsheetml/2006/main" count="90" uniqueCount="78">
  <si>
    <t>{"_v":2,"trees":{"MC_Tree_1":"{\r\n  \"RootId\": \"D_root\",\r\n  \"Nodes\": {\r\n    \"D_root\": {\r\n      \"type\": \"decision\",\r\n      \"id\": \"D_root\",\r\n      \"name\": \"Expansion Strategy\",\r\n      \"options\": [\r\n        {\r\n          \"name\": \"Company-Owned Flagship\",\r\n          \"childId\": \"C_location_flag\",\r\n          \"value\": -1500000\r\n        },\r\n        {\r\n          \"name\": \"Franchise Model\",\r\n          \"childId\": \"C_franchise_recruit\",\r\n          \"value\": -200000\r\n        },\r\n        {\r\n          \"name\": \"Ghost Kitchen / Delivery Only\",\r\n          \"childId\": \"C_ghost_demand\",\r\n          \"value\": -250000\r\n        },\r\n        {\r\n          \"name\": \"Don\u0027t Expand\",\r\n          \"childId\": \"T_pass\"\r\n        }\r\n      ]\r\n    },\r\n    \"C_location_flag\": {\r\n      \"type\": \"chance\",\r\n      \"id\": \"C_location_flag\",\r\n      \"name\": \"Location Quality\",\r\n      \"branches\": [\r\n        {\r\n          \"name\": \"Prime Location\",\r\n          \"probability\": 0.35,\r\n          \"childId\": \"C_flag_prime\"\r\n        },\r\n        {\r\n          \"name\": \"Good Location\",\r\n          \"probability\": 0.4,\r\n          \"childId\": \"C_flag_good\"\r\n        },\r\n        {\r\n          \"name\": \"Poor Location\",\r\n          \"probability\": 0.25,\r\n          \"childId\": \"D_flag_poor\"\r\n        }\r\n      ]\r\n    },\r\n    \"C_flag_prime\": {\r\n      \"type\": \"chance\",\r\n      \"id\": \"C_flag_prime\",\r\n      \"name\": \"Year 1 Performance (Prime)\",\r\n      \"branches\": [\r\n        {\r\n          \"name\": \"Strong Sales\",\r\n          \"probability\": 0.5,\r\n          \"childId\": \"T_flag_prime_strong\",\r\n          \"value\": 3200000\r\n        },\r\n        {\r\n          \"name\": \"Average Sales\",\r\n          \"probability\": 0.35,\r\n          \"childId\": \"T_flag_prime_avg\",\r\n          \"value\": 2200000\r\n        },\r\n        {\r\n          \"name\": \"Below Average\",\r\n          \"probability\": 0.15,\r\n          \"childId\": \"T_flag_prime_below\",\r\n          \"value\": 1400000\r\n        }\r\n      ]\r\n    },\r\n    \"T_flag_prime_strong\": {\r\n      \"type\": \"terminal\",\r\n      \"id\": \"T_flag_prime_strong\",\r\n      \"name\": \"Flagship: Prime+Strong\",\r\n      \"value\": 0\r\n    },\r\n    \"T_flag_prime_avg\": {\r\n      \"type\": \"terminal\",\r\n      \"id\": \"T_flag_prime_avg\",\r\n      \"name\": \"Flagship: Prime+Avg\",\r\n      \"value\": 0\r\n    },\r\n    \"T_flag_prime_below\": {\r\n      \"type\": \"terminal\",\r\n      \"id\": \"T_flag_prime_below\",\r\n      \"name\": \"Flagship: Prime+Below\",\r\n      \"value\": 0\r\n    },\r\n    \"C_flag_good\": {\r\n      \"type\": \"chance\",\r\n      \"id\": \"C_flag_good\",\r\n      \"name\": \"Year 1 Performance (Good)\",\r\n      \"branches\": [\r\n        {\r\n          \"name\": \"Strong Sales\",\r\n          \"probability\": 0.3,\r\n          \"childId\": \"T_flag_good_strong\",\r\n          \"value\": 2400000\r\n        },\r\n        {\r\n          \"name\": \"Average Sales\",\r\n          \"probability\": 0.45,\r\n          \"childId\": \"T_flag_good_avg\",\r\n          \"value\": 1600000\r\n        },\r\n        {\r\n          \"name\": \"Below Average\",\r\n          \"probability\": 0.25,\r\n          \"childId\": \"T_flag_good_below\",\r\n          \"value\": 900000\r\n        }\r\n      ]\r\n    },\r\n    \"T_flag_good_strong\": {\r\n      \"type\": \"terminal\",\r\n      \"id\": \"T_flag_good_strong\",\r\n      \"name\": \"Flagship: Good+Strong\",\r\n      \"value\": 0\r\n    },\r\n    \"T_flag_good_avg\": {\r\n      \"type\": \"terminal\",\r\n      \"id\": \"T_flag_good_avg\",\r\n      \"name\": \"Flagship: Good+Avg\",\r\n      \"value\": 0\r\n    },\r\n    \"T_flag_good_below\": {\r\n      \"type\": \"terminal\",\r\n      \"id\": \"T_flag_good_below\",\r\n      \"name\": \"Flagship: Good+Below\",\r\n      \"value\": 0\r\n    },\r\n    \"D_flag_poor\": {\r\n      \"type\": \"decision\",\r\n      \"id\": \"D_flag_poor\",\r\n      \"name\": \"Poor Location Options\",\r\n      \"options\": [\r\n        {\r\n          \"name\": \"Rebrand \u0026 Relaunch\",\r\n          \"childId\": \"C_rebrand\",\r\n          \"value\": -300000\r\n        },\r\n        {\r\n          \"name\": \"Close \u0026 Relocate\",\r\n          \"childId\": \"T_relocate\",\r\n          \"value\": 200000\r\n        },\r\n        {\r\n          \"name\": \"Close Permanently\",\r\n          \"childId\": \"T_close\",\r\n          \"value\": 50000\r\n        }\r\n      ]\r\n    },\r\n    \"C_rebrand\": {\r\n      \"type\": \"chance\",\r\n      \"id\": \"C_rebrand\",\r\n      \"name\": \"Rebrand Outcome\",\r\n      \"branches\": [\r\n        {\r\n          \"name\": \"Turnaround\",\r\n          \"probability\": 0.35,\r\n          \"childId\": \"T_rebrand_ok\",\r\n          \"value\": 1200000\r\n        },\r\n        {\r\n          \"name\": \"Marginal\",\r\n          \"probability\": 0.4,\r\n          \"childId\": \"T_rebrand_marginal\",\r\n          \"value\": 500000\r\n        },\r\n        {\r\n          \"name\": \"Still Failing\",\r\n          \"probability\": 0.25,\r\n          \"childId\": \"T_rebrand_fail\",\r\n          \"value\": 100000\r\n        }\r\n      ]\r\n    },\r\n    \"T_rebrand_ok\": {\r\n      \"type\": \"terminal\",\r\n      \"id\": \"T_rebrand_ok\",\r\n      \"name\": \"Rebrand: Turnaround\",\r\n      \"value\": 0\r\n    },\r\n    \"T_rebrand_marginal\": {\r\n      \"type\": \"terminal\",\r\n      \"id\": \"T_rebrand_marginal\",\r\n      \"name\": \"Rebrand: Marginal\",\r\n      \"value\": 0\r\n    },\r\n    \"T_rebrand_fail\": {\r\n      \"type\": \"terminal\",\r\n      \"id\": \"T_rebrand_fail\",\r\n      \"name\": \"Rebrand: Still Failing\",\r\n      \"value\": 0\r\n    },\r\n    \"T_relocate\": {\r\n      \"type\": \"terminal\",\r\n      \"id\": \"T_relocate\",\r\n      \"name\": \"Close \u0026 Relocate\",\r\n      \"value\": 0\r\n    },\r\n    \"T_close\": {\r\n      \"type\": \"terminal\",\r\n      \"id\": \"T_close\",\r\n      \"name\": \"Close Permanently\",\r\n      \"value\": 0\r\n    },\r\n    \"C_franchise_recruit\": {\r\n      \"type\": \"chance\",\r\n      \"id\": \"C_franchise_recruit\",\r\n      \"name\": \"Franchisee Quality\",\r\n      \"branches\": [\r\n        {\r\n          \"name\": \"Experienced Operator\",\r\n          \"probability\": 0.3,\r\n          \"childId\": \"C_fran_exp\"\r\n        },\r\n        {\r\n          \"name\": \"Average Operator\",\r\n          \"probability\": 0.5,\r\n          \"childId\": \"C_fran_avg\"\r\n        },\r\n        {\r\n          \"name\": \"Weak Operator\",\r\n          \"probability\": 0.2,\r\n          \"childId\": \"D_fran_weak\"\r\n        }\r\n      ]\r\n    },\r\n    \"C_fran_exp\": {\r\n      \"type\": \"chance\",\r\n      \"id\": \"C_fran_exp\",\r\n      \"name\": \"Performance (Experienced)\",\r\n      \"branches\": [\r\n        {\r\n          \"name\": \"Exceeds Standards\",\r\n          \"probability\": 0.5,\r\n          \"childId\": \"T_fran_exp_exceed\",\r\n          \"value\": 800000\r\n        },\r\n        {\r\n          \"name\": \"Meets Standards\",\r\n          \"probability\": 0.4,\r\n          \"childId\": \"T_fran_exp_meets\",\r\n          \"value\": 550000\r\n        },\r\n        {\r\n          \"name\": \"Underperforms\",\r\n          \"probability\": 0.1,\r\n          \"childId\": \"T_fran_exp_under\",\r\n          \"value\": 250000\r\n        }\r\n      ]\r\n    },\r\n    \"T_fran_exp_exceed\": {\r\n      \"type\": \"terminal\",\r\n      \"id\": \"T_fran_exp_exceed\",\r\n      \"name\": \"Franchise: Experienced+Exceeds\",\r\n      \"value\": 0\r\n    },\r\n    \"T_fran_exp_meets\": {\r\n      \"type\": \"terminal\",\r\n      \"id\": \"T_fran_exp_meets\",\r\n      \"name\": \"Franchise: Experienced+Meets\",\r\n      \"value\": 0\r\n    },\r\n    \"T_fran_exp_under\": {\r\n      \"type\": \"terminal\",\r\n      \"id\": \"T_fran_exp_under\",\r\n      \"name\": \"Franchise: Experienced+Under\",\r\n      \"value\": 0\r\n    },\r\n    \"C_fran_avg\": {\r\n      \"type\": \"chance\",\r\n      \"id\": \"C_fran_avg\",\r\n      \"name\": \"Performance (Average)\",\r\n      \"branches\": [\r\n        {\r\n          \"name\": \"Meets Standards\",\r\n          \"probability\": 0.45,\r\n          \"childId\": \"T_fran_avg_meets\",\r\n          \"value\": 450000\r\n        },\r\n        {\r\n          \"name\": \"Below Standards\",\r\n          \"probability\": 0.4,\r\n          \"childId\": \"T_fran_avg_below\",\r\n          \"value\": 200000\r\n        },\r\n        {\r\n          \"name\": \"Fails\",\r\n          \"probability\": 0.15,\r\n          \"childId\": \"T_fran_avg_fails\",\r\n          \"value\": -50000\r\n        }\r\n      ]\r\n    },\r\n    \"T_fran_avg_meets\": {\r\n      \"type\": \"terminal\",\r\n      \"id\": \"T_fran_avg_meets\",\r\n      \"name\": \"Franchise: Avg+Meets\",\r\n      \"value\": 0\r\n    },\r\n    \"T_fran_avg_below\": {\r\n      \"type\": \"terminal\",\r\n      \"id\": \"T_fran_avg_below\",\r\n      \"name\": \"Franchise: Avg+Below\",\r\n      \"value\": 0\r\n    },\r\n    \"T_fran_avg_fails\": {\r\n      \"type\": \"terminal\",\r\n      \"id\": \"T_fran_avg_fails\",\r\n      \"name\": \"Franchise: Avg+Fails\",\r\n      \"value\": 0\r\n    },\r\n    \"D_fran_weak\": {\r\n      \"type\": \"decision\",\r\n      \"id\": \"D_fran_weak\",\r\n      \"name\": \"Weak Franchisee Options\",\r\n      \"options\": [\r\n        {\r\n          \"name\": \"Provide Extra Support\",\r\n          \"childId\": \"C_support\",\r\n          \"value\": -100000\r\n        },\r\n        {\r\n          \"name\": \"Terminate Agreement\",\r\n          \"childId\": \"T_terminate\",\r\n          \"value\": -30000\r\n        }\r\n      ]\r\n    },\r\n    \"C_support\": {\r\n      \"type\": \"chance\",\r\n      \"id\": \"C_support\",\r\n      \"name\": \"Support Outcome\",\r\n      \"branches\": [\r\n        {\r\n          \"name\": \"Improves\",\r\n          \"probability\": 0.4,\r\n          \"childId\": \"T_support_ok\",\r\n          \"value\": 300000\r\n        },\r\n        {\r\n          \"name\": \"No Change\",\r\n          \"probability\": 0.6,\r\n          \"childId\": \"T_support_fail\",\r\n          \"value\": 50000\r\n        }\r\n      ]\r\n    },\r\n    \"T_support_ok\": {\r\n      \"type\": \"terminal\",\r\n      \"id\": \"T_support_ok\",\r\n      \"name\": \"Support: Improves\",\r\n      \"value\": 0\r\n    },\r\n    \"T_support_fail\": {\r\n      \"type\": \"terminal\",\r\n      \"id\": \"T_support_fail\",\r\n      \"name\": \"Support: No Change\",\r\n      \"value\": 0\r\n    },\r\n    \"T_terminate\": {\r\n      \"type\": \"terminal\",\r\n      \"id\": \"T_terminate\",\r\n      \"name\": \"Terminate Franchise\",\r\n      \"value\": 0\r\n    },\r\n    \"C_ghost_demand\": {\r\n      \"type\": \"chance\",\r\n      \"id\": \"C_ghost_demand\",\r\n      \"name\": \"Delivery Demand\",\r\n      \"branches\": [\r\n        {\r\n          \"name\": \"High Volume\",\r\n          \"probability\": 0.25,\r\n          \"childId\": \"T_ghost_high\",\r\n          \"value\": 600000\r\n        },\r\n        {\r\n          \"name\": \"Medium Volume\",\r\n          \"probability\": 0.45,\r\n          \"childId\": \"T_ghost_med\",\r\n          \"value\": 350000\r\n        },\r\n        {\r\n          \"name\": \"Low Volume\",\r\n          \"probability\": 0.2,\r\n          \"childId\": \"T_ghost_low\",\r\n          \"value\": 120000\r\n        },\r\n        {\r\n          \"name\": \"Market Saturated\",\r\n          \"probability\": 0.1,\r\n          \"childId\": \"T_ghost_saturated\",\r\n          \"value\": -50000\r\n        }\r\n      ]\r\n    },\r\n    \"T_ghost_high\": {\r\n      \"type\": \"terminal\",\r\n      \"id\": \"T_ghost_high\",\r\n      \"name\": \"Ghost Kitchen: High\",\r\n      \"value\": 0\r\n    },\r\n    \"T_ghost_med\": {\r\n      \"type\": \"terminal\",\r\n      \"id\": \"T_ghost_med\",\r\n      \"name\": \"Ghost Kitchen: Medium\",\r\n      \"value\": 0\r\n    },\r\n    \"T_ghost_low\": {\r\n      \"type\": \"terminal\",\r\n      \"id\": \"T_ghost_low\",\r\n      \"name\": \"Ghost Kitchen: Low\",\r\n      \"value\": 0\r\n    },\r\n    \"T_ghost_saturated\": {\r\n      \"type\": \"terminal\",\r\n      \"id\": \"T_ghost_saturated\",\r\n      \"name\": \"Ghost Kitchen: Saturated\",\r\n      \"value\": 0\r\n    },\r\n    \"T_pass\": {\r\n      \"type\": \"terminal\",\r\n      \"id\": \"T_pass\",\r\n      \"name\": \"Don\u0027t Expand\",\r\n      \"value\": 0\r\n    }\r\n  },\r\n  \"Settings\": {\r\n    \"ModelName\": \"Restaurant Expansion\",\r\n    \"CalculationMethod\": 0,\r\n    \"Maximize\": true,\r\n    \"UtilityConfig\": null,\r\n    \"Display\": {\r\n      \"DecimalPlaces\": 0,\r\n      \"ShowExpectedValues\": true,\r\n      \"ShowOptimalLabels\": true,\r\n      \"ShowRollbackValues\": true,\r\n      \"CalculatedValueFormat\": \"\\\"$\\\"#,##0\",\r\n      \"CalculatedProbabilityFormat\": \"0.0%\",\r\n      \"InputValueFormat\": \"\\\"$\\\"#,##0\",\r\n      \"InputProbabilityFormat\": \"0.0%\",\r\n      \"CalculatedValuesLabel\": \"\",\r\n      \"TreeStartRow\": 20\r\n    },\r\n    \"ChanceProbabilities\": 1,\r\n    \"ProbabilityTolerance\": 0.001,\r\n    \"Simulation\": {\r\n      \"CalculationMode\": 0,\r\n      \"DecisionMode\": 0\r\n    }\r\n  },\r\n  \"NodeMetadata\": {},\r\n  \"UserFormulas\": {\r\n      \"MC_BV_D_root_C_location_flag\": \"=-CompanyownedFlagshipCost\",\r\n      \"MC_BV_D_root_C_franchise_recruit\": \"=-FranchiseModelCost\",\r\n      \"MC_BV_D_root_C_ghost_demand\": \"=-GhostKitchenDeliveryOnlyCost\",\r\n      \"MC_BV_D_flag_poor_C_rebrand\": \"=-RebrandRelaunchCost\",\r\n      \"MC_BV_D_flag_poor_T_relocate\": \"=CloseRelocateValue\",\r\n      \"MC_BV_D_flag_poor_T_close\": \"=ClosePermanentlyValue\",\r\n      \"MC_BV_D_fran_weak_C_support\": \"=-ProvideExtraSupportCost\",\r\n      \"MC_BV_D_fran_weak_T_terminate\": \"=-TerminateAgreementCost\"\r\n  }\r\n}"}}</t>
  </si>
  <si>
    <t>Year 1 Performance (Prime)</t>
  </si>
  <si>
    <t>Location Quality</t>
  </si>
  <si>
    <t>Year 1 Performance (Good)</t>
  </si>
  <si>
    <t>Rebrand Outcome</t>
  </si>
  <si>
    <t>Poor Location Options</t>
  </si>
  <si>
    <t>Expansion Strategy</t>
  </si>
  <si>
    <t>Performance (Experienced)</t>
  </si>
  <si>
    <t>Franchisee Quality</t>
  </si>
  <si>
    <t>Performance (Average)</t>
  </si>
  <si>
    <t>Support Outcome</t>
  </si>
  <si>
    <t>Weak Franchisee Options</t>
  </si>
  <si>
    <t>Delivery Demand</t>
  </si>
  <si>
    <t>Restaurant Expansion — Control Panel</t>
  </si>
  <si>
    <t>Adjust parameters below to update the decision tree instantly</t>
  </si>
  <si>
    <t>Parameter</t>
  </si>
  <si>
    <t>Value</t>
  </si>
  <si>
    <t>Units</t>
  </si>
  <si>
    <t>Notes</t>
  </si>
  <si>
    <t>Company-Owned Flagship</t>
  </si>
  <si>
    <t>$</t>
  </si>
  <si>
    <t>Investment for Location Quality path</t>
  </si>
  <si>
    <t>Franchise Model</t>
  </si>
  <si>
    <t>Investment for Franchisee Quality path</t>
  </si>
  <si>
    <t>Ghost Kitchen / Delivery Only</t>
  </si>
  <si>
    <t>Investment for Delivery Demand path</t>
  </si>
  <si>
    <t>Rebrand &amp; Relaunch</t>
  </si>
  <si>
    <t>Investment for Rebrand Outcome path</t>
  </si>
  <si>
    <t>Close &amp; Relocate</t>
  </si>
  <si>
    <t>Close Permanently</t>
  </si>
  <si>
    <t>Provide Extra Support</t>
  </si>
  <si>
    <t>Investment for Support Outcome path</t>
  </si>
  <si>
    <t>Terminate Agreement</t>
  </si>
  <si>
    <t>Terminate Franchise</t>
  </si>
  <si>
    <t>Restaurant Chain Expansion Decision</t>
  </si>
  <si>
    <t>ModelChoice Example Model</t>
  </si>
  <si>
    <t>Background</t>
  </si>
  <si>
    <t>A successful regional restaurant chain (12 locations) is planning expansion</t>
  </si>
  <si>
    <t>into a new metropolitan market. The management team is evaluating three</t>
  </si>
  <si>
    <t>distinct expansion models, each with different capital requirements,</t>
  </si>
  <si>
    <t>control levels, and risk profiles.</t>
  </si>
  <si>
    <t>Option 1: Company-Owned Flagship ($1.5M)</t>
  </si>
  <si>
    <t>Build a premium location with full brand experience. High investment but</t>
  </si>
  <si>
    <t>complete control. Location quality is the key risk factor.</t>
  </si>
  <si>
    <t>If the location proves poor, decide: rebrand, relocate, or close.</t>
  </si>
  <si>
    <t>Option 2: Franchise Model ($200K)</t>
  </si>
  <si>
    <t>Lower capital via franchise fees and royalties. Key risk is franchisee quality.</t>
  </si>
  <si>
    <t>Weak operators can damage brand reputation. If weak, decide: provide extra</t>
  </si>
  <si>
    <t>support ($100K) or terminate the agreement.</t>
  </si>
  <si>
    <t>Option 3: Ghost Kitchen / Delivery Only ($250K)</t>
  </si>
  <si>
    <t>Low-cost entry via delivery-only kitchen. Tests brand appeal in the market</t>
  </si>
  <si>
    <t>without the overhead of a full restaurant. Risk: delivery market saturation.</t>
  </si>
  <si>
    <t>Decision Objective</t>
  </si>
  <si>
    <t>Maximize expected 3-year profit. This model compares owned vs franchise vs</t>
  </si>
  <si>
    <t>digital-first expansion strategies with their distinct risk characteristics.</t>
  </si>
  <si>
    <t>Key Assumptions</t>
  </si>
  <si>
    <t>Flagship Build-Out</t>
  </si>
  <si>
    <t>Lease, renovation, equipment, marketing</t>
  </si>
  <si>
    <t>Franchise Setup Cost</t>
  </si>
  <si>
    <t>Legal, training, support systems</t>
  </si>
  <si>
    <t>Ghost Kitchen Setup</t>
  </si>
  <si>
    <t>Kitchen lease, equipment, app integration</t>
  </si>
  <si>
    <t>Rebrand Cost</t>
  </si>
  <si>
    <t>Menu refresh, marketing, renovation</t>
  </si>
  <si>
    <t>Extra Franchise Support</t>
  </si>
  <si>
    <t>Training, management oversight</t>
  </si>
  <si>
    <t>Flagship Best Case (3yr)</t>
  </si>
  <si>
    <t>Prime location + strong sales</t>
  </si>
  <si>
    <t>Franchise Best Case (3yr)</t>
  </si>
  <si>
    <t>Experienced operator, exceeds standards</t>
  </si>
  <si>
    <t>Ghost Kitchen Best Case (3yr)</t>
  </si>
  <si>
    <t>High delivery volume</t>
  </si>
  <si>
    <t>Poor Location Probability</t>
  </si>
  <si>
    <t>Site selection risk</t>
  </si>
  <si>
    <t>Suggested Analyses</t>
  </si>
  <si>
    <t>▶ Strategy Table - Compare owned, franchise, and ghost kitchen strategies</t>
  </si>
  <si>
    <t>▶ Sensitivity Analysis - How does location quality affect flagship profitability?</t>
  </si>
  <si>
    <t>▶ Risk Profile - Is the franchise model's lower variance worth lower expected return?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</si>
</sst>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€&quot;#,##0;[Red]\-&quot;€&quot;#,##0"/>
    <numFmt numFmtId="164" formatCode="0.0%"/>
    <numFmt numFmtId="166" formatCode="&quot;$&quot;#,##0"/>
    <numFmt numFmtId="167" formatCode="\$#,##0"/>
  </numFmts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rgb="FF5F5E5A"/>
      <name val="Arial"/>
      <family val="2"/>
    </font>
    <font>
      <sz val="8"/>
      <color rgb="FF993C1D"/>
      <name val="Arial"/>
      <family val="2"/>
    </font>
    <font>
      <sz val="8"/>
      <color rgb="FF085041"/>
      <name val="Arial"/>
      <family val="2"/>
    </font>
    <font>
      <sz val="8"/>
      <color rgb="FF0F6E56"/>
      <name val="Arial"/>
      <family val="2"/>
    </font>
    <font>
      <b/>
      <sz val="14"/>
      <color rgb="FF1A3A6E"/>
      <name val="Aptos Narrow"/>
      <family val="2"/>
      <scheme val="minor"/>
    </font>
    <font>
      <i/>
      <sz val="11"/>
      <color rgb="FF808080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6"/>
      <color rgb="FF1A3A6E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3458B"/>
        <bgColor indexed="64"/>
      </patternFill>
    </fill>
    <fill>
      <patternFill patternType="solid">
        <fgColor rgb="FFFFFFE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indent="2"/>
    </xf>
    <xf numFmtId="0" fontId="4" fillId="0" borderId="0" xfId="0" applyFont="1" applyAlignment="1">
      <alignment horizontal="left" indent="2"/>
    </xf>
    <xf numFmtId="0" fontId="5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right"/>
    </xf>
    <xf numFmtId="0" fontId="1" fillId="0" borderId="0" xfId="0" applyFont="1"/>
    <xf numFmtId="0" fontId="6" fillId="0" borderId="0" xfId="0" applyFont="1"/>
    <xf numFmtId="0" fontId="7" fillId="0" borderId="0" xfId="0" applyFont="1"/>
    <xf numFmtId="0" fontId="8" fillId="2" borderId="1" xfId="0" applyFont="1" applyFill="1" applyBorder="1"/>
    <xf numFmtId="0" fontId="0" fillId="0" borderId="1" xfId="0" applyBorder="1"/>
    <xf numFmtId="167" fontId="1" fillId="3" borderId="1" xfId="0" applyNumberFormat="1" applyFont="1" applyFill="1" applyBorder="1"/>
    <xf numFmtId="0" fontId="9" fillId="0" borderId="0" xfId="0" applyFont="1"/>
    <xf numFmtId="0" fontId="10" fillId="0" borderId="0" xfId="0" applyFont="1"/>
    <xf numFmtId="6" fontId="0" fillId="0" borderId="1" xfId="0" applyNumberFormat="1" applyBorder="1"/>
    <xf numFmtId="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50800</xdr:colOff>
      <xdr:row>52</xdr:row>
      <xdr:rowOff>0</xdr:rowOff>
    </xdr:from>
    <xdr:to>
      <xdr:col>2</xdr:col>
      <xdr:colOff>9525</xdr:colOff>
      <xdr:row>52</xdr:row>
      <xdr:rowOff>0</xdr:rowOff>
    </xdr:to>
    <xdr:cxnSp macro="">
      <xdr:nvCxnSpPr>
        <xdr:cNvPr id="128" name="MC_Entry">
          <a:extLst>
            <a:ext uri="{FF2B5EF4-FFF2-40B4-BE49-F238E27FC236}">
              <a16:creationId xmlns:a16="http://schemas.microsoft.com/office/drawing/2014/main" id="{DE3EB12E-5F2A-870B-526D-A917A683327C}"/>
            </a:ext>
          </a:extLst>
        </xdr:cNvPr>
        <xdr:cNvCxnSpPr/>
      </xdr:nvCxnSpPr>
      <xdr:spPr>
        <a:xfrm>
          <a:off x="665163" y="9848850"/>
          <a:ext cx="1597025" cy="0"/>
        </a:xfrm>
        <a:prstGeom prst="line">
          <a:avLst/>
        </a:prstGeom>
        <a:ln w="12700">
          <a:solidFill>
            <a:srgbClr val="B4B2A9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50800</xdr:colOff>
      <xdr:row>51</xdr:row>
      <xdr:rowOff>99251</xdr:rowOff>
    </xdr:from>
    <xdr:ext cx="1086516" cy="182550"/>
    <xdr:sp macro="_xll.MC_OnTreeNameClick" textlink="">
      <xdr:nvSpPr>
        <xdr:cNvPr id="129" name="MC_TreeName">
          <a:extLst>
            <a:ext uri="{FF2B5EF4-FFF2-40B4-BE49-F238E27FC236}">
              <a16:creationId xmlns:a16="http://schemas.microsoft.com/office/drawing/2014/main" id="{AE4CBEEE-A307-F0AE-A431-1F10F48B98A4}"/>
            </a:ext>
          </a:extLst>
        </xdr:cNvPr>
        <xdr:cNvSpPr txBox="1"/>
      </xdr:nvSpPr>
      <xdr:spPr>
        <a:xfrm>
          <a:off x="665163" y="9757601"/>
          <a:ext cx="1086516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38100" tIns="32004" rIns="38100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Restaurant Expansion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74686</xdr:colOff>
      <xdr:row>27</xdr:row>
      <xdr:rowOff>174625</xdr:rowOff>
    </xdr:from>
    <xdr:to>
      <xdr:col>3</xdr:col>
      <xdr:colOff>47626</xdr:colOff>
      <xdr:row>52</xdr:row>
      <xdr:rowOff>579</xdr:rowOff>
    </xdr:to>
    <xdr:sp macro="" textlink="">
      <xdr:nvSpPr>
        <xdr:cNvPr id="130" name="MC_BR_D_root_C_location_flag">
          <a:extLst>
            <a:ext uri="{FF2B5EF4-FFF2-40B4-BE49-F238E27FC236}">
              <a16:creationId xmlns:a16="http://schemas.microsoft.com/office/drawing/2014/main" id="{1337E90B-8222-2B28-1BB8-30E5061A7720}"/>
            </a:ext>
          </a:extLst>
        </xdr:cNvPr>
        <xdr:cNvSpPr/>
      </xdr:nvSpPr>
      <xdr:spPr>
        <a:xfrm>
          <a:off x="2327349" y="5260975"/>
          <a:ext cx="2773290" cy="4588454"/>
        </a:xfrm>
        <a:custGeom>
          <a:avLst/>
          <a:gdLst/>
          <a:ahLst/>
          <a:cxnLst/>
          <a:rect l="0" t="0" r="0" b="0"/>
          <a:pathLst>
            <a:path w="2773290" h="4588454">
              <a:moveTo>
                <a:pt x="0" y="4587297"/>
              </a:moveTo>
              <a:lnTo>
                <a:pt x="166624" y="15297"/>
              </a:lnTo>
              <a:lnTo>
                <a:pt x="182489" y="0"/>
              </a:lnTo>
              <a:lnTo>
                <a:pt x="2773289" y="0"/>
              </a:lnTo>
              <a:lnTo>
                <a:pt x="2773289" y="31750"/>
              </a:lnTo>
              <a:lnTo>
                <a:pt x="182489" y="31750"/>
              </a:lnTo>
              <a:lnTo>
                <a:pt x="198353" y="16453"/>
              </a:lnTo>
              <a:lnTo>
                <a:pt x="31729" y="4588453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27</xdr:row>
      <xdr:rowOff>99251</xdr:rowOff>
    </xdr:from>
    <xdr:ext cx="1270028" cy="182550"/>
    <xdr:sp macro="_xll.MC_OnBranchLabelClick" textlink="">
      <xdr:nvSpPr>
        <xdr:cNvPr id="131" name="MC_BN_D_root_C_location_flag">
          <a:extLst>
            <a:ext uri="{FF2B5EF4-FFF2-40B4-BE49-F238E27FC236}">
              <a16:creationId xmlns:a16="http://schemas.microsoft.com/office/drawing/2014/main" id="{96A845DD-7AD2-6054-DD16-D4A1ABFF0470}"/>
            </a:ext>
          </a:extLst>
        </xdr:cNvPr>
        <xdr:cNvSpPr txBox="1"/>
      </xdr:nvSpPr>
      <xdr:spPr>
        <a:xfrm>
          <a:off x="2539048" y="5185601"/>
          <a:ext cx="1270028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Company-Owned Flagship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84225</xdr:colOff>
      <xdr:row>51</xdr:row>
      <xdr:rowOff>189947</xdr:rowOff>
    </xdr:from>
    <xdr:to>
      <xdr:col>3</xdr:col>
      <xdr:colOff>47626</xdr:colOff>
      <xdr:row>62</xdr:row>
      <xdr:rowOff>6351</xdr:rowOff>
    </xdr:to>
    <xdr:sp macro="" textlink="">
      <xdr:nvSpPr>
        <xdr:cNvPr id="132" name="MC_BR_D_root_C_franchise_recruit">
          <a:extLst>
            <a:ext uri="{FF2B5EF4-FFF2-40B4-BE49-F238E27FC236}">
              <a16:creationId xmlns:a16="http://schemas.microsoft.com/office/drawing/2014/main" id="{0A166F0C-2A2B-1A04-0255-D4EFA84F7284}"/>
            </a:ext>
          </a:extLst>
        </xdr:cNvPr>
        <xdr:cNvSpPr/>
      </xdr:nvSpPr>
      <xdr:spPr>
        <a:xfrm>
          <a:off x="2336888" y="9848297"/>
          <a:ext cx="2763751" cy="1911904"/>
        </a:xfrm>
        <a:custGeom>
          <a:avLst/>
          <a:gdLst/>
          <a:ahLst/>
          <a:cxnLst/>
          <a:rect l="0" t="0" r="0" b="0"/>
          <a:pathLst>
            <a:path w="2763751" h="1911904">
              <a:moveTo>
                <a:pt x="12651" y="0"/>
              </a:moveTo>
              <a:lnTo>
                <a:pt x="179275" y="1905000"/>
              </a:lnTo>
              <a:lnTo>
                <a:pt x="172950" y="1899203"/>
              </a:lnTo>
              <a:lnTo>
                <a:pt x="2763750" y="1899203"/>
              </a:lnTo>
              <a:lnTo>
                <a:pt x="2763750" y="1911903"/>
              </a:lnTo>
              <a:lnTo>
                <a:pt x="172950" y="1911903"/>
              </a:lnTo>
              <a:lnTo>
                <a:pt x="166624" y="1906106"/>
              </a:lnTo>
              <a:lnTo>
                <a:pt x="0" y="110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61</xdr:row>
      <xdr:rowOff>99251</xdr:rowOff>
    </xdr:from>
    <xdr:ext cx="813813" cy="182550"/>
    <xdr:sp macro="_xll.MC_OnBranchLabelClick" textlink="">
      <xdr:nvSpPr>
        <xdr:cNvPr id="133" name="MC_BN_D_root_C_franchise_recruit">
          <a:extLst>
            <a:ext uri="{FF2B5EF4-FFF2-40B4-BE49-F238E27FC236}">
              <a16:creationId xmlns:a16="http://schemas.microsoft.com/office/drawing/2014/main" id="{C792ACDC-9056-48C1-D752-0FC8A12F6A41}"/>
            </a:ext>
          </a:extLst>
        </xdr:cNvPr>
        <xdr:cNvSpPr txBox="1"/>
      </xdr:nvSpPr>
      <xdr:spPr>
        <a:xfrm>
          <a:off x="2539048" y="11662601"/>
          <a:ext cx="81381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Franchise Model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84203</xdr:colOff>
      <xdr:row>51</xdr:row>
      <xdr:rowOff>190326</xdr:rowOff>
    </xdr:from>
    <xdr:to>
      <xdr:col>3</xdr:col>
      <xdr:colOff>47626</xdr:colOff>
      <xdr:row>84</xdr:row>
      <xdr:rowOff>6351</xdr:rowOff>
    </xdr:to>
    <xdr:sp macro="" textlink="">
      <xdr:nvSpPr>
        <xdr:cNvPr id="134" name="MC_BR_D_root_C_ghost_demand">
          <a:extLst>
            <a:ext uri="{FF2B5EF4-FFF2-40B4-BE49-F238E27FC236}">
              <a16:creationId xmlns:a16="http://schemas.microsoft.com/office/drawing/2014/main" id="{7A3F5642-E459-A1EB-86A0-52F930B4C35F}"/>
            </a:ext>
          </a:extLst>
        </xdr:cNvPr>
        <xdr:cNvSpPr/>
      </xdr:nvSpPr>
      <xdr:spPr>
        <a:xfrm>
          <a:off x="2336866" y="9848676"/>
          <a:ext cx="2763773" cy="6102525"/>
        </a:xfrm>
        <a:custGeom>
          <a:avLst/>
          <a:gdLst/>
          <a:ahLst/>
          <a:cxnLst/>
          <a:rect l="0" t="0" r="0" b="0"/>
          <a:pathLst>
            <a:path w="2763773" h="6102525">
              <a:moveTo>
                <a:pt x="12695" y="0"/>
              </a:moveTo>
              <a:lnTo>
                <a:pt x="179319" y="6096000"/>
              </a:lnTo>
              <a:lnTo>
                <a:pt x="172972" y="6089824"/>
              </a:lnTo>
              <a:lnTo>
                <a:pt x="2763772" y="6089824"/>
              </a:lnTo>
              <a:lnTo>
                <a:pt x="2763772" y="6102524"/>
              </a:lnTo>
              <a:lnTo>
                <a:pt x="172972" y="6102524"/>
              </a:lnTo>
              <a:lnTo>
                <a:pt x="166624" y="6096348"/>
              </a:lnTo>
              <a:lnTo>
                <a:pt x="0" y="34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83</xdr:row>
      <xdr:rowOff>99250</xdr:rowOff>
    </xdr:from>
    <xdr:ext cx="1395510" cy="182550"/>
    <xdr:sp macro="_xll.MC_OnBranchLabelClick" textlink="">
      <xdr:nvSpPr>
        <xdr:cNvPr id="135" name="MC_BN_D_root_C_ghost_demand">
          <a:extLst>
            <a:ext uri="{FF2B5EF4-FFF2-40B4-BE49-F238E27FC236}">
              <a16:creationId xmlns:a16="http://schemas.microsoft.com/office/drawing/2014/main" id="{3F807424-AD69-7B28-0CDF-C89E2461B6B6}"/>
            </a:ext>
          </a:extLst>
        </xdr:cNvPr>
        <xdr:cNvSpPr txBox="1"/>
      </xdr:nvSpPr>
      <xdr:spPr>
        <a:xfrm>
          <a:off x="2539048" y="15853600"/>
          <a:ext cx="139551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Ghost Kitchen / Delivery Only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84202</xdr:colOff>
      <xdr:row>51</xdr:row>
      <xdr:rowOff>190361</xdr:rowOff>
    </xdr:from>
    <xdr:to>
      <xdr:col>3</xdr:col>
      <xdr:colOff>47626</xdr:colOff>
      <xdr:row>92</xdr:row>
      <xdr:rowOff>6351</xdr:rowOff>
    </xdr:to>
    <xdr:sp macro="" textlink="">
      <xdr:nvSpPr>
        <xdr:cNvPr id="136" name="MC_BR_D_root_T_pass">
          <a:extLst>
            <a:ext uri="{FF2B5EF4-FFF2-40B4-BE49-F238E27FC236}">
              <a16:creationId xmlns:a16="http://schemas.microsoft.com/office/drawing/2014/main" id="{C3293E72-E4E5-943F-E4BB-8DEF49EB5181}"/>
            </a:ext>
          </a:extLst>
        </xdr:cNvPr>
        <xdr:cNvSpPr/>
      </xdr:nvSpPr>
      <xdr:spPr>
        <a:xfrm>
          <a:off x="2336865" y="9848711"/>
          <a:ext cx="2763774" cy="7626490"/>
        </a:xfrm>
        <a:custGeom>
          <a:avLst/>
          <a:gdLst/>
          <a:ahLst/>
          <a:cxnLst/>
          <a:rect l="0" t="0" r="0" b="0"/>
          <a:pathLst>
            <a:path w="2763774" h="7626490">
              <a:moveTo>
                <a:pt x="12697" y="0"/>
              </a:moveTo>
              <a:lnTo>
                <a:pt x="179321" y="7619999"/>
              </a:lnTo>
              <a:lnTo>
                <a:pt x="172973" y="7613789"/>
              </a:lnTo>
              <a:lnTo>
                <a:pt x="2763773" y="7613789"/>
              </a:lnTo>
              <a:lnTo>
                <a:pt x="2763773" y="7626489"/>
              </a:lnTo>
              <a:lnTo>
                <a:pt x="172973" y="7626489"/>
              </a:lnTo>
              <a:lnTo>
                <a:pt x="166624" y="7620279"/>
              </a:lnTo>
              <a:lnTo>
                <a:pt x="0" y="27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91</xdr:row>
      <xdr:rowOff>99250</xdr:rowOff>
    </xdr:from>
    <xdr:ext cx="668196" cy="182550"/>
    <xdr:sp macro="_xll.MC_OnBranchLabelClick" textlink="">
      <xdr:nvSpPr>
        <xdr:cNvPr id="137" name="MC_BN_D_root_T_pass">
          <a:extLst>
            <a:ext uri="{FF2B5EF4-FFF2-40B4-BE49-F238E27FC236}">
              <a16:creationId xmlns:a16="http://schemas.microsoft.com/office/drawing/2014/main" id="{4CE102C7-2AFF-809F-B40F-D8E89D1605F9}"/>
            </a:ext>
          </a:extLst>
        </xdr:cNvPr>
        <xdr:cNvSpPr txBox="1"/>
      </xdr:nvSpPr>
      <xdr:spPr>
        <a:xfrm>
          <a:off x="2539048" y="17377600"/>
          <a:ext cx="66819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Don't Expand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74841</xdr:colOff>
      <xdr:row>21</xdr:row>
      <xdr:rowOff>174625</xdr:rowOff>
    </xdr:from>
    <xdr:to>
      <xdr:col>4</xdr:col>
      <xdr:colOff>47626</xdr:colOff>
      <xdr:row>28</xdr:row>
      <xdr:rowOff>2291</xdr:rowOff>
    </xdr:to>
    <xdr:sp macro="" textlink="">
      <xdr:nvSpPr>
        <xdr:cNvPr id="138" name="MC_BR_C_location_flag_C_flag_prime">
          <a:extLst>
            <a:ext uri="{FF2B5EF4-FFF2-40B4-BE49-F238E27FC236}">
              <a16:creationId xmlns:a16="http://schemas.microsoft.com/office/drawing/2014/main" id="{415D88DB-8E44-26E5-2D5C-DE6123B1184D}"/>
            </a:ext>
          </a:extLst>
        </xdr:cNvPr>
        <xdr:cNvSpPr/>
      </xdr:nvSpPr>
      <xdr:spPr>
        <a:xfrm>
          <a:off x="5127854" y="4117975"/>
          <a:ext cx="2049235" cy="1161166"/>
        </a:xfrm>
        <a:custGeom>
          <a:avLst/>
          <a:gdLst/>
          <a:ahLst/>
          <a:cxnLst/>
          <a:rect l="0" t="0" r="0" b="0"/>
          <a:pathLst>
            <a:path w="2049235" h="1161166">
              <a:moveTo>
                <a:pt x="0" y="1156585"/>
              </a:moveTo>
              <a:lnTo>
                <a:pt x="166624" y="13585"/>
              </a:lnTo>
              <a:lnTo>
                <a:pt x="182334" y="0"/>
              </a:lnTo>
              <a:lnTo>
                <a:pt x="2049234" y="0"/>
              </a:lnTo>
              <a:lnTo>
                <a:pt x="2049234" y="31750"/>
              </a:lnTo>
              <a:lnTo>
                <a:pt x="182334" y="31750"/>
              </a:lnTo>
              <a:lnTo>
                <a:pt x="198043" y="18165"/>
              </a:lnTo>
              <a:lnTo>
                <a:pt x="31418" y="1161165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21</xdr:row>
      <xdr:rowOff>99251</xdr:rowOff>
    </xdr:from>
    <xdr:ext cx="739754" cy="182550"/>
    <xdr:sp macro="_xll.MC_OnBranchLabelClick" textlink="">
      <xdr:nvSpPr>
        <xdr:cNvPr id="139" name="MC_BN_C_location_flag_C_flag_prime">
          <a:extLst>
            <a:ext uri="{FF2B5EF4-FFF2-40B4-BE49-F238E27FC236}">
              <a16:creationId xmlns:a16="http://schemas.microsoft.com/office/drawing/2014/main" id="{B24859F3-E124-04A9-514B-A2EAAFAAA2A7}"/>
            </a:ext>
          </a:extLst>
        </xdr:cNvPr>
        <xdr:cNvSpPr txBox="1"/>
      </xdr:nvSpPr>
      <xdr:spPr>
        <a:xfrm>
          <a:off x="5339397" y="4042601"/>
          <a:ext cx="739754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Prime Location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75042</xdr:colOff>
      <xdr:row>27</xdr:row>
      <xdr:rowOff>187109</xdr:rowOff>
    </xdr:from>
    <xdr:to>
      <xdr:col>4</xdr:col>
      <xdr:colOff>47626</xdr:colOff>
      <xdr:row>32</xdr:row>
      <xdr:rowOff>15876</xdr:rowOff>
    </xdr:to>
    <xdr:sp macro="" textlink="">
      <xdr:nvSpPr>
        <xdr:cNvPr id="140" name="MC_BR_C_location_flag_C_flag_good">
          <a:extLst>
            <a:ext uri="{FF2B5EF4-FFF2-40B4-BE49-F238E27FC236}">
              <a16:creationId xmlns:a16="http://schemas.microsoft.com/office/drawing/2014/main" id="{B29C3945-BB0A-C7E5-ACAC-2D144AD24E8E}"/>
            </a:ext>
          </a:extLst>
        </xdr:cNvPr>
        <xdr:cNvSpPr/>
      </xdr:nvSpPr>
      <xdr:spPr>
        <a:xfrm>
          <a:off x="5128055" y="5273459"/>
          <a:ext cx="2049034" cy="781267"/>
        </a:xfrm>
        <a:custGeom>
          <a:avLst/>
          <a:gdLst/>
          <a:ahLst/>
          <a:cxnLst/>
          <a:rect l="0" t="0" r="0" b="0"/>
          <a:pathLst>
            <a:path w="2049034" h="781267">
              <a:moveTo>
                <a:pt x="31017" y="0"/>
              </a:moveTo>
              <a:lnTo>
                <a:pt x="197641" y="762000"/>
              </a:lnTo>
              <a:lnTo>
                <a:pt x="182133" y="749516"/>
              </a:lnTo>
              <a:lnTo>
                <a:pt x="2049033" y="749516"/>
              </a:lnTo>
              <a:lnTo>
                <a:pt x="2049033" y="781266"/>
              </a:lnTo>
              <a:lnTo>
                <a:pt x="182133" y="781266"/>
              </a:lnTo>
              <a:lnTo>
                <a:pt x="166624" y="768782"/>
              </a:lnTo>
              <a:lnTo>
                <a:pt x="0" y="678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31</xdr:row>
      <xdr:rowOff>99251</xdr:rowOff>
    </xdr:from>
    <xdr:ext cx="722890" cy="182550"/>
    <xdr:sp macro="_xll.MC_OnBranchLabelClick" textlink="">
      <xdr:nvSpPr>
        <xdr:cNvPr id="141" name="MC_BN_C_location_flag_C_flag_good">
          <a:extLst>
            <a:ext uri="{FF2B5EF4-FFF2-40B4-BE49-F238E27FC236}">
              <a16:creationId xmlns:a16="http://schemas.microsoft.com/office/drawing/2014/main" id="{7A2E889B-2F7F-066A-1292-02C565A0EC34}"/>
            </a:ext>
          </a:extLst>
        </xdr:cNvPr>
        <xdr:cNvSpPr txBox="1"/>
      </xdr:nvSpPr>
      <xdr:spPr>
        <a:xfrm>
          <a:off x="5339397" y="5947601"/>
          <a:ext cx="722890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Good Location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74694</xdr:colOff>
      <xdr:row>27</xdr:row>
      <xdr:rowOff>189730</xdr:rowOff>
    </xdr:from>
    <xdr:to>
      <xdr:col>4</xdr:col>
      <xdr:colOff>47626</xdr:colOff>
      <xdr:row>46</xdr:row>
      <xdr:rowOff>15876</xdr:rowOff>
    </xdr:to>
    <xdr:sp macro="" textlink="">
      <xdr:nvSpPr>
        <xdr:cNvPr id="142" name="MC_BR_C_location_flag_D_flag_poor">
          <a:extLst>
            <a:ext uri="{FF2B5EF4-FFF2-40B4-BE49-F238E27FC236}">
              <a16:creationId xmlns:a16="http://schemas.microsoft.com/office/drawing/2014/main" id="{67D37CB7-E1BA-85D0-9899-369D5E6D821E}"/>
            </a:ext>
          </a:extLst>
        </xdr:cNvPr>
        <xdr:cNvSpPr/>
      </xdr:nvSpPr>
      <xdr:spPr>
        <a:xfrm>
          <a:off x="5127707" y="5276080"/>
          <a:ext cx="2049382" cy="3445646"/>
        </a:xfrm>
        <a:custGeom>
          <a:avLst/>
          <a:gdLst/>
          <a:ahLst/>
          <a:cxnLst/>
          <a:rect l="0" t="0" r="0" b="0"/>
          <a:pathLst>
            <a:path w="2049382" h="3445646">
              <a:moveTo>
                <a:pt x="31713" y="0"/>
              </a:moveTo>
              <a:lnTo>
                <a:pt x="198337" y="3429000"/>
              </a:lnTo>
              <a:lnTo>
                <a:pt x="182481" y="3413895"/>
              </a:lnTo>
              <a:lnTo>
                <a:pt x="2049381" y="3413895"/>
              </a:lnTo>
              <a:lnTo>
                <a:pt x="2049381" y="3445645"/>
              </a:lnTo>
              <a:lnTo>
                <a:pt x="182481" y="3445645"/>
              </a:lnTo>
              <a:lnTo>
                <a:pt x="166624" y="3430540"/>
              </a:lnTo>
              <a:lnTo>
                <a:pt x="0" y="1540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45</xdr:row>
      <xdr:rowOff>99251</xdr:rowOff>
    </xdr:from>
    <xdr:ext cx="688586" cy="182550"/>
    <xdr:sp macro="_xll.MC_OnBranchLabelClick" textlink="">
      <xdr:nvSpPr>
        <xdr:cNvPr id="143" name="MC_BN_C_location_flag_D_flag_poor">
          <a:extLst>
            <a:ext uri="{FF2B5EF4-FFF2-40B4-BE49-F238E27FC236}">
              <a16:creationId xmlns:a16="http://schemas.microsoft.com/office/drawing/2014/main" id="{1863DE04-1E7E-70EC-9464-DB5190D3D9B1}"/>
            </a:ext>
          </a:extLst>
        </xdr:cNvPr>
        <xdr:cNvSpPr txBox="1"/>
      </xdr:nvSpPr>
      <xdr:spPr>
        <a:xfrm>
          <a:off x="5339397" y="8614601"/>
          <a:ext cx="688586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Poor Location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76006</xdr:colOff>
      <xdr:row>19</xdr:row>
      <xdr:rowOff>174625</xdr:rowOff>
    </xdr:from>
    <xdr:to>
      <xdr:col>5</xdr:col>
      <xdr:colOff>47626</xdr:colOff>
      <xdr:row>22</xdr:row>
      <xdr:rowOff>6362</xdr:rowOff>
    </xdr:to>
    <xdr:sp macro="" textlink="">
      <xdr:nvSpPr>
        <xdr:cNvPr id="144" name="MC_BR_C_flag_prime_T_flag_prime_strong">
          <a:extLst>
            <a:ext uri="{FF2B5EF4-FFF2-40B4-BE49-F238E27FC236}">
              <a16:creationId xmlns:a16="http://schemas.microsoft.com/office/drawing/2014/main" id="{430C7BAA-DCC8-D246-2A75-68B91E2855B0}"/>
            </a:ext>
          </a:extLst>
        </xdr:cNvPr>
        <xdr:cNvSpPr/>
      </xdr:nvSpPr>
      <xdr:spPr>
        <a:xfrm>
          <a:off x="7205469" y="3736975"/>
          <a:ext cx="2529082" cy="403237"/>
        </a:xfrm>
        <a:custGeom>
          <a:avLst/>
          <a:gdLst/>
          <a:ahLst/>
          <a:cxnLst/>
          <a:rect l="0" t="0" r="0" b="0"/>
          <a:pathLst>
            <a:path w="2529082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2529081" y="0"/>
              </a:lnTo>
              <a:lnTo>
                <a:pt x="2529081" y="31750"/>
              </a:lnTo>
              <a:lnTo>
                <a:pt x="181169" y="31750"/>
              </a:lnTo>
              <a:lnTo>
                <a:pt x="195713" y="22236"/>
              </a:lnTo>
              <a:lnTo>
                <a:pt x="29089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19</xdr:row>
      <xdr:rowOff>99251</xdr:rowOff>
    </xdr:from>
    <xdr:ext cx="642868" cy="182550"/>
    <xdr:sp macro="_xll.MC_OnBranchLabelClick" textlink="">
      <xdr:nvSpPr>
        <xdr:cNvPr id="145" name="MC_BN_C_flag_prime_T_flag_prime_strong">
          <a:extLst>
            <a:ext uri="{FF2B5EF4-FFF2-40B4-BE49-F238E27FC236}">
              <a16:creationId xmlns:a16="http://schemas.microsoft.com/office/drawing/2014/main" id="{1FB82774-52C2-813C-A91B-69EE75FAE6AC}"/>
            </a:ext>
          </a:extLst>
        </xdr:cNvPr>
        <xdr:cNvSpPr txBox="1"/>
      </xdr:nvSpPr>
      <xdr:spPr>
        <a:xfrm>
          <a:off x="7415847" y="3661601"/>
          <a:ext cx="642868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Strong Sales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76006</xdr:colOff>
      <xdr:row>21</xdr:row>
      <xdr:rowOff>184139</xdr:rowOff>
    </xdr:from>
    <xdr:to>
      <xdr:col>5</xdr:col>
      <xdr:colOff>47626</xdr:colOff>
      <xdr:row>24</xdr:row>
      <xdr:rowOff>15876</xdr:rowOff>
    </xdr:to>
    <xdr:sp macro="" textlink="">
      <xdr:nvSpPr>
        <xdr:cNvPr id="146" name="MC_BR_C_flag_prime_T_flag_prime_avg">
          <a:extLst>
            <a:ext uri="{FF2B5EF4-FFF2-40B4-BE49-F238E27FC236}">
              <a16:creationId xmlns:a16="http://schemas.microsoft.com/office/drawing/2014/main" id="{8A0528DF-F586-9F0D-A1C9-AAF911B2DF9B}"/>
            </a:ext>
          </a:extLst>
        </xdr:cNvPr>
        <xdr:cNvSpPr/>
      </xdr:nvSpPr>
      <xdr:spPr>
        <a:xfrm>
          <a:off x="7205469" y="4127489"/>
          <a:ext cx="2529082" cy="403237"/>
        </a:xfrm>
        <a:custGeom>
          <a:avLst/>
          <a:gdLst/>
          <a:ahLst/>
          <a:cxnLst/>
          <a:rect l="0" t="0" r="0" b="0"/>
          <a:pathLst>
            <a:path w="2529082" h="403237">
              <a:moveTo>
                <a:pt x="29089" y="0"/>
              </a:moveTo>
              <a:lnTo>
                <a:pt x="195713" y="381000"/>
              </a:lnTo>
              <a:lnTo>
                <a:pt x="181169" y="371486"/>
              </a:lnTo>
              <a:lnTo>
                <a:pt x="2529081" y="371486"/>
              </a:lnTo>
              <a:lnTo>
                <a:pt x="2529081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23</xdr:row>
      <xdr:rowOff>99251</xdr:rowOff>
    </xdr:from>
    <xdr:ext cx="722698" cy="182550"/>
    <xdr:sp macro="_xll.MC_OnBranchLabelClick" textlink="">
      <xdr:nvSpPr>
        <xdr:cNvPr id="147" name="MC_BN_C_flag_prime_T_flag_prime_avg">
          <a:extLst>
            <a:ext uri="{FF2B5EF4-FFF2-40B4-BE49-F238E27FC236}">
              <a16:creationId xmlns:a16="http://schemas.microsoft.com/office/drawing/2014/main" id="{94C6015A-7256-D1D1-7119-327A5A98EFBA}"/>
            </a:ext>
          </a:extLst>
        </xdr:cNvPr>
        <xdr:cNvSpPr txBox="1"/>
      </xdr:nvSpPr>
      <xdr:spPr>
        <a:xfrm>
          <a:off x="7415847" y="4423601"/>
          <a:ext cx="722698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Average Sales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75042</xdr:colOff>
      <xdr:row>21</xdr:row>
      <xdr:rowOff>187109</xdr:rowOff>
    </xdr:from>
    <xdr:to>
      <xdr:col>5</xdr:col>
      <xdr:colOff>47626</xdr:colOff>
      <xdr:row>26</xdr:row>
      <xdr:rowOff>15876</xdr:rowOff>
    </xdr:to>
    <xdr:sp macro="" textlink="">
      <xdr:nvSpPr>
        <xdr:cNvPr id="148" name="MC_BR_C_flag_prime_T_flag_prime_below">
          <a:extLst>
            <a:ext uri="{FF2B5EF4-FFF2-40B4-BE49-F238E27FC236}">
              <a16:creationId xmlns:a16="http://schemas.microsoft.com/office/drawing/2014/main" id="{7AF10BE4-8701-7D31-25BD-D07E6EFFB229}"/>
            </a:ext>
          </a:extLst>
        </xdr:cNvPr>
        <xdr:cNvSpPr/>
      </xdr:nvSpPr>
      <xdr:spPr>
        <a:xfrm>
          <a:off x="7204505" y="4130459"/>
          <a:ext cx="2530046" cy="781267"/>
        </a:xfrm>
        <a:custGeom>
          <a:avLst/>
          <a:gdLst/>
          <a:ahLst/>
          <a:cxnLst/>
          <a:rect l="0" t="0" r="0" b="0"/>
          <a:pathLst>
            <a:path w="2530046" h="781267">
              <a:moveTo>
                <a:pt x="31017" y="0"/>
              </a:moveTo>
              <a:lnTo>
                <a:pt x="197641" y="762000"/>
              </a:lnTo>
              <a:lnTo>
                <a:pt x="182133" y="749516"/>
              </a:lnTo>
              <a:lnTo>
                <a:pt x="2530045" y="749516"/>
              </a:lnTo>
              <a:lnTo>
                <a:pt x="2530045" y="781266"/>
              </a:lnTo>
              <a:lnTo>
                <a:pt x="182133" y="781266"/>
              </a:lnTo>
              <a:lnTo>
                <a:pt x="166624" y="768782"/>
              </a:lnTo>
              <a:lnTo>
                <a:pt x="0" y="678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25</xdr:row>
      <xdr:rowOff>99251</xdr:rowOff>
    </xdr:from>
    <xdr:ext cx="745460" cy="182550"/>
    <xdr:sp macro="_xll.MC_OnBranchLabelClick" textlink="">
      <xdr:nvSpPr>
        <xdr:cNvPr id="149" name="MC_BN_C_flag_prime_T_flag_prime_below">
          <a:extLst>
            <a:ext uri="{FF2B5EF4-FFF2-40B4-BE49-F238E27FC236}">
              <a16:creationId xmlns:a16="http://schemas.microsoft.com/office/drawing/2014/main" id="{B36A7CB4-2BD9-7814-4940-9C25A1063F94}"/>
            </a:ext>
          </a:extLst>
        </xdr:cNvPr>
        <xdr:cNvSpPr txBox="1"/>
      </xdr:nvSpPr>
      <xdr:spPr>
        <a:xfrm>
          <a:off x="7415847" y="4804601"/>
          <a:ext cx="745460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Below Average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76006</xdr:colOff>
      <xdr:row>29</xdr:row>
      <xdr:rowOff>174625</xdr:rowOff>
    </xdr:from>
    <xdr:to>
      <xdr:col>5</xdr:col>
      <xdr:colOff>47626</xdr:colOff>
      <xdr:row>32</xdr:row>
      <xdr:rowOff>6362</xdr:rowOff>
    </xdr:to>
    <xdr:sp macro="" textlink="">
      <xdr:nvSpPr>
        <xdr:cNvPr id="150" name="MC_BR_C_flag_good_T_flag_good_strong">
          <a:extLst>
            <a:ext uri="{FF2B5EF4-FFF2-40B4-BE49-F238E27FC236}">
              <a16:creationId xmlns:a16="http://schemas.microsoft.com/office/drawing/2014/main" id="{2AD34B4A-1308-1896-4B5A-A6D20914ADDF}"/>
            </a:ext>
          </a:extLst>
        </xdr:cNvPr>
        <xdr:cNvSpPr/>
      </xdr:nvSpPr>
      <xdr:spPr>
        <a:xfrm>
          <a:off x="7205469" y="5641975"/>
          <a:ext cx="2529082" cy="403237"/>
        </a:xfrm>
        <a:custGeom>
          <a:avLst/>
          <a:gdLst/>
          <a:ahLst/>
          <a:cxnLst/>
          <a:rect l="0" t="0" r="0" b="0"/>
          <a:pathLst>
            <a:path w="2529082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2529081" y="0"/>
              </a:lnTo>
              <a:lnTo>
                <a:pt x="2529081" y="31750"/>
              </a:lnTo>
              <a:lnTo>
                <a:pt x="181169" y="31750"/>
              </a:lnTo>
              <a:lnTo>
                <a:pt x="195713" y="22236"/>
              </a:lnTo>
              <a:lnTo>
                <a:pt x="29089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29</xdr:row>
      <xdr:rowOff>99251</xdr:rowOff>
    </xdr:from>
    <xdr:ext cx="642868" cy="182550"/>
    <xdr:sp macro="_xll.MC_OnBranchLabelClick" textlink="">
      <xdr:nvSpPr>
        <xdr:cNvPr id="151" name="MC_BN_C_flag_good_T_flag_good_strong">
          <a:extLst>
            <a:ext uri="{FF2B5EF4-FFF2-40B4-BE49-F238E27FC236}">
              <a16:creationId xmlns:a16="http://schemas.microsoft.com/office/drawing/2014/main" id="{24FE4A98-CDD3-61DE-6B35-59D372F6071A}"/>
            </a:ext>
          </a:extLst>
        </xdr:cNvPr>
        <xdr:cNvSpPr txBox="1"/>
      </xdr:nvSpPr>
      <xdr:spPr>
        <a:xfrm>
          <a:off x="7415847" y="5566601"/>
          <a:ext cx="642868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Strong Sales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76006</xdr:colOff>
      <xdr:row>31</xdr:row>
      <xdr:rowOff>184139</xdr:rowOff>
    </xdr:from>
    <xdr:to>
      <xdr:col>5</xdr:col>
      <xdr:colOff>47626</xdr:colOff>
      <xdr:row>34</xdr:row>
      <xdr:rowOff>15876</xdr:rowOff>
    </xdr:to>
    <xdr:sp macro="" textlink="">
      <xdr:nvSpPr>
        <xdr:cNvPr id="152" name="MC_BR_C_flag_good_T_flag_good_avg">
          <a:extLst>
            <a:ext uri="{FF2B5EF4-FFF2-40B4-BE49-F238E27FC236}">
              <a16:creationId xmlns:a16="http://schemas.microsoft.com/office/drawing/2014/main" id="{92927AF3-C986-DF36-D262-8965D49E12CB}"/>
            </a:ext>
          </a:extLst>
        </xdr:cNvPr>
        <xdr:cNvSpPr/>
      </xdr:nvSpPr>
      <xdr:spPr>
        <a:xfrm>
          <a:off x="7205469" y="6032489"/>
          <a:ext cx="2529082" cy="403237"/>
        </a:xfrm>
        <a:custGeom>
          <a:avLst/>
          <a:gdLst/>
          <a:ahLst/>
          <a:cxnLst/>
          <a:rect l="0" t="0" r="0" b="0"/>
          <a:pathLst>
            <a:path w="2529082" h="403237">
              <a:moveTo>
                <a:pt x="29089" y="0"/>
              </a:moveTo>
              <a:lnTo>
                <a:pt x="195713" y="381000"/>
              </a:lnTo>
              <a:lnTo>
                <a:pt x="181169" y="371486"/>
              </a:lnTo>
              <a:lnTo>
                <a:pt x="2529081" y="371486"/>
              </a:lnTo>
              <a:lnTo>
                <a:pt x="2529081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33</xdr:row>
      <xdr:rowOff>99251</xdr:rowOff>
    </xdr:from>
    <xdr:ext cx="722698" cy="182550"/>
    <xdr:sp macro="_xll.MC_OnBranchLabelClick" textlink="">
      <xdr:nvSpPr>
        <xdr:cNvPr id="153" name="MC_BN_C_flag_good_T_flag_good_avg">
          <a:extLst>
            <a:ext uri="{FF2B5EF4-FFF2-40B4-BE49-F238E27FC236}">
              <a16:creationId xmlns:a16="http://schemas.microsoft.com/office/drawing/2014/main" id="{B2322A27-737A-74D0-6675-C34E2A3F57DC}"/>
            </a:ext>
          </a:extLst>
        </xdr:cNvPr>
        <xdr:cNvSpPr txBox="1"/>
      </xdr:nvSpPr>
      <xdr:spPr>
        <a:xfrm>
          <a:off x="7415847" y="6328601"/>
          <a:ext cx="722698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Average Sales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75042</xdr:colOff>
      <xdr:row>31</xdr:row>
      <xdr:rowOff>187109</xdr:rowOff>
    </xdr:from>
    <xdr:to>
      <xdr:col>5</xdr:col>
      <xdr:colOff>47626</xdr:colOff>
      <xdr:row>36</xdr:row>
      <xdr:rowOff>15876</xdr:rowOff>
    </xdr:to>
    <xdr:sp macro="" textlink="">
      <xdr:nvSpPr>
        <xdr:cNvPr id="154" name="MC_BR_C_flag_good_T_flag_good_below">
          <a:extLst>
            <a:ext uri="{FF2B5EF4-FFF2-40B4-BE49-F238E27FC236}">
              <a16:creationId xmlns:a16="http://schemas.microsoft.com/office/drawing/2014/main" id="{07D6EEEA-9D8E-86AB-6F00-FAB32018D098}"/>
            </a:ext>
          </a:extLst>
        </xdr:cNvPr>
        <xdr:cNvSpPr/>
      </xdr:nvSpPr>
      <xdr:spPr>
        <a:xfrm>
          <a:off x="7204505" y="6035459"/>
          <a:ext cx="2530046" cy="781267"/>
        </a:xfrm>
        <a:custGeom>
          <a:avLst/>
          <a:gdLst/>
          <a:ahLst/>
          <a:cxnLst/>
          <a:rect l="0" t="0" r="0" b="0"/>
          <a:pathLst>
            <a:path w="2530046" h="781267">
              <a:moveTo>
                <a:pt x="31017" y="0"/>
              </a:moveTo>
              <a:lnTo>
                <a:pt x="197641" y="762000"/>
              </a:lnTo>
              <a:lnTo>
                <a:pt x="182133" y="749516"/>
              </a:lnTo>
              <a:lnTo>
                <a:pt x="2530045" y="749516"/>
              </a:lnTo>
              <a:lnTo>
                <a:pt x="2530045" y="781266"/>
              </a:lnTo>
              <a:lnTo>
                <a:pt x="182133" y="781266"/>
              </a:lnTo>
              <a:lnTo>
                <a:pt x="166624" y="768782"/>
              </a:lnTo>
              <a:lnTo>
                <a:pt x="0" y="678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35</xdr:row>
      <xdr:rowOff>99251</xdr:rowOff>
    </xdr:from>
    <xdr:ext cx="745460" cy="182550"/>
    <xdr:sp macro="_xll.MC_OnBranchLabelClick" textlink="">
      <xdr:nvSpPr>
        <xdr:cNvPr id="155" name="MC_BN_C_flag_good_T_flag_good_below">
          <a:extLst>
            <a:ext uri="{FF2B5EF4-FFF2-40B4-BE49-F238E27FC236}">
              <a16:creationId xmlns:a16="http://schemas.microsoft.com/office/drawing/2014/main" id="{DA56353E-3ACE-3F18-0E71-0CCC2DE12443}"/>
            </a:ext>
          </a:extLst>
        </xdr:cNvPr>
        <xdr:cNvSpPr txBox="1"/>
      </xdr:nvSpPr>
      <xdr:spPr>
        <a:xfrm>
          <a:off x="7415847" y="6709601"/>
          <a:ext cx="745460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Below Average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74841</xdr:colOff>
      <xdr:row>39</xdr:row>
      <xdr:rowOff>174625</xdr:rowOff>
    </xdr:from>
    <xdr:to>
      <xdr:col>5</xdr:col>
      <xdr:colOff>47626</xdr:colOff>
      <xdr:row>46</xdr:row>
      <xdr:rowOff>2291</xdr:rowOff>
    </xdr:to>
    <xdr:sp macro="" textlink="">
      <xdr:nvSpPr>
        <xdr:cNvPr id="156" name="MC_BR_D_flag_poor_C_rebrand">
          <a:extLst>
            <a:ext uri="{FF2B5EF4-FFF2-40B4-BE49-F238E27FC236}">
              <a16:creationId xmlns:a16="http://schemas.microsoft.com/office/drawing/2014/main" id="{F32B451C-36C3-611B-08D9-DA1AF6AFDCF9}"/>
            </a:ext>
          </a:extLst>
        </xdr:cNvPr>
        <xdr:cNvSpPr/>
      </xdr:nvSpPr>
      <xdr:spPr>
        <a:xfrm>
          <a:off x="7204304" y="7546975"/>
          <a:ext cx="2530247" cy="1161166"/>
        </a:xfrm>
        <a:custGeom>
          <a:avLst/>
          <a:gdLst/>
          <a:ahLst/>
          <a:cxnLst/>
          <a:rect l="0" t="0" r="0" b="0"/>
          <a:pathLst>
            <a:path w="2530247" h="1161166">
              <a:moveTo>
                <a:pt x="0" y="1156585"/>
              </a:moveTo>
              <a:lnTo>
                <a:pt x="166624" y="13585"/>
              </a:lnTo>
              <a:lnTo>
                <a:pt x="182334" y="0"/>
              </a:lnTo>
              <a:lnTo>
                <a:pt x="2530246" y="0"/>
              </a:lnTo>
              <a:lnTo>
                <a:pt x="2530246" y="31750"/>
              </a:lnTo>
              <a:lnTo>
                <a:pt x="182334" y="31750"/>
              </a:lnTo>
              <a:lnTo>
                <a:pt x="198043" y="18165"/>
              </a:lnTo>
              <a:lnTo>
                <a:pt x="31419" y="1161165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39</xdr:row>
      <xdr:rowOff>99251</xdr:rowOff>
    </xdr:from>
    <xdr:ext cx="1007905" cy="182550"/>
    <xdr:sp macro="_xll.MC_OnBranchLabelClick" textlink="">
      <xdr:nvSpPr>
        <xdr:cNvPr id="157" name="MC_BN_D_flag_poor_C_rebrand">
          <a:extLst>
            <a:ext uri="{FF2B5EF4-FFF2-40B4-BE49-F238E27FC236}">
              <a16:creationId xmlns:a16="http://schemas.microsoft.com/office/drawing/2014/main" id="{01F6ECA3-8630-B6A6-C694-BB0B008F70DE}"/>
            </a:ext>
          </a:extLst>
        </xdr:cNvPr>
        <xdr:cNvSpPr txBox="1"/>
      </xdr:nvSpPr>
      <xdr:spPr>
        <a:xfrm>
          <a:off x="7415847" y="7471601"/>
          <a:ext cx="1007905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Rebrand &amp; Relaunch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45</xdr:row>
      <xdr:rowOff>187956</xdr:rowOff>
    </xdr:from>
    <xdr:to>
      <xdr:col>5</xdr:col>
      <xdr:colOff>47626</xdr:colOff>
      <xdr:row>48</xdr:row>
      <xdr:rowOff>6351</xdr:rowOff>
    </xdr:to>
    <xdr:sp macro="" textlink="">
      <xdr:nvSpPr>
        <xdr:cNvPr id="158" name="MC_BR_D_flag_poor_T_relocate">
          <a:extLst>
            <a:ext uri="{FF2B5EF4-FFF2-40B4-BE49-F238E27FC236}">
              <a16:creationId xmlns:a16="http://schemas.microsoft.com/office/drawing/2014/main" id="{FD3000BB-1CF5-59A7-5DEF-A44844E4D5BE}"/>
            </a:ext>
          </a:extLst>
        </xdr:cNvPr>
        <xdr:cNvSpPr/>
      </xdr:nvSpPr>
      <xdr:spPr>
        <a:xfrm>
          <a:off x="7214195" y="8703306"/>
          <a:ext cx="2520356" cy="389895"/>
        </a:xfrm>
        <a:custGeom>
          <a:avLst/>
          <a:gdLst/>
          <a:ahLst/>
          <a:cxnLst/>
          <a:rect l="0" t="0" r="0" b="0"/>
          <a:pathLst>
            <a:path w="2520356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520355" y="377194"/>
              </a:lnTo>
              <a:lnTo>
                <a:pt x="2520355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47</xdr:row>
      <xdr:rowOff>99251</xdr:rowOff>
    </xdr:from>
    <xdr:ext cx="848053" cy="182550"/>
    <xdr:sp macro="_xll.MC_OnBranchLabelClick" textlink="">
      <xdr:nvSpPr>
        <xdr:cNvPr id="159" name="MC_BN_D_flag_poor_T_relocate">
          <a:extLst>
            <a:ext uri="{FF2B5EF4-FFF2-40B4-BE49-F238E27FC236}">
              <a16:creationId xmlns:a16="http://schemas.microsoft.com/office/drawing/2014/main" id="{888DB253-B305-57D8-4DB8-E4809D5941F8}"/>
            </a:ext>
          </a:extLst>
        </xdr:cNvPr>
        <xdr:cNvSpPr txBox="1"/>
      </xdr:nvSpPr>
      <xdr:spPr>
        <a:xfrm>
          <a:off x="7415847" y="8995601"/>
          <a:ext cx="84805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Close &amp; Relocate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84347</xdr:colOff>
      <xdr:row>45</xdr:row>
      <xdr:rowOff>189143</xdr:rowOff>
    </xdr:from>
    <xdr:to>
      <xdr:col>5</xdr:col>
      <xdr:colOff>47626</xdr:colOff>
      <xdr:row>50</xdr:row>
      <xdr:rowOff>6351</xdr:rowOff>
    </xdr:to>
    <xdr:sp macro="" textlink="">
      <xdr:nvSpPr>
        <xdr:cNvPr id="160" name="MC_BR_D_flag_poor_T_close">
          <a:extLst>
            <a:ext uri="{FF2B5EF4-FFF2-40B4-BE49-F238E27FC236}">
              <a16:creationId xmlns:a16="http://schemas.microsoft.com/office/drawing/2014/main" id="{5FAD7473-A5E2-6E36-9AE2-98469FDB5D3E}"/>
            </a:ext>
          </a:extLst>
        </xdr:cNvPr>
        <xdr:cNvSpPr/>
      </xdr:nvSpPr>
      <xdr:spPr>
        <a:xfrm>
          <a:off x="7213810" y="8704493"/>
          <a:ext cx="2520741" cy="769708"/>
        </a:xfrm>
        <a:custGeom>
          <a:avLst/>
          <a:gdLst/>
          <a:ahLst/>
          <a:cxnLst/>
          <a:rect l="0" t="0" r="0" b="0"/>
          <a:pathLst>
            <a:path w="2520741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520740" y="757007"/>
              </a:lnTo>
              <a:lnTo>
                <a:pt x="2520740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49</xdr:row>
      <xdr:rowOff>99251</xdr:rowOff>
    </xdr:from>
    <xdr:ext cx="922176" cy="182550"/>
    <xdr:sp macro="_xll.MC_OnBranchLabelClick" textlink="">
      <xdr:nvSpPr>
        <xdr:cNvPr id="161" name="MC_BN_D_flag_poor_T_close">
          <a:extLst>
            <a:ext uri="{FF2B5EF4-FFF2-40B4-BE49-F238E27FC236}">
              <a16:creationId xmlns:a16="http://schemas.microsoft.com/office/drawing/2014/main" id="{5420E371-A798-30B8-D29C-10D199B9C65A}"/>
            </a:ext>
          </a:extLst>
        </xdr:cNvPr>
        <xdr:cNvSpPr txBox="1"/>
      </xdr:nvSpPr>
      <xdr:spPr>
        <a:xfrm>
          <a:off x="7415847" y="9376601"/>
          <a:ext cx="92217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Close Permanently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76006</xdr:colOff>
      <xdr:row>37</xdr:row>
      <xdr:rowOff>174625</xdr:rowOff>
    </xdr:from>
    <xdr:to>
      <xdr:col>6</xdr:col>
      <xdr:colOff>47626</xdr:colOff>
      <xdr:row>40</xdr:row>
      <xdr:rowOff>6362</xdr:rowOff>
    </xdr:to>
    <xdr:sp macro="" textlink="">
      <xdr:nvSpPr>
        <xdr:cNvPr id="162" name="MC_BR_C_rebrand_T_rebrand_ok">
          <a:extLst>
            <a:ext uri="{FF2B5EF4-FFF2-40B4-BE49-F238E27FC236}">
              <a16:creationId xmlns:a16="http://schemas.microsoft.com/office/drawing/2014/main" id="{30CE75B1-557A-6027-BD8C-CA5F08A65473}"/>
            </a:ext>
          </a:extLst>
        </xdr:cNvPr>
        <xdr:cNvSpPr/>
      </xdr:nvSpPr>
      <xdr:spPr>
        <a:xfrm>
          <a:off x="9762931" y="7165975"/>
          <a:ext cx="2871983" cy="403237"/>
        </a:xfrm>
        <a:custGeom>
          <a:avLst/>
          <a:gdLst/>
          <a:ahLst/>
          <a:cxnLst/>
          <a:rect l="0" t="0" r="0" b="0"/>
          <a:pathLst>
            <a:path w="2871983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2871982" y="0"/>
              </a:lnTo>
              <a:lnTo>
                <a:pt x="2871982" y="31750"/>
              </a:lnTo>
              <a:lnTo>
                <a:pt x="181169" y="31750"/>
              </a:lnTo>
              <a:lnTo>
                <a:pt x="195714" y="22236"/>
              </a:lnTo>
              <a:lnTo>
                <a:pt x="29090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37</xdr:row>
      <xdr:rowOff>99251</xdr:rowOff>
    </xdr:from>
    <xdr:ext cx="585866" cy="182550"/>
    <xdr:sp macro="_xll.MC_OnBranchLabelClick" textlink="">
      <xdr:nvSpPr>
        <xdr:cNvPr id="163" name="MC_BN_C_rebrand_T_rebrand_ok">
          <a:extLst>
            <a:ext uri="{FF2B5EF4-FFF2-40B4-BE49-F238E27FC236}">
              <a16:creationId xmlns:a16="http://schemas.microsoft.com/office/drawing/2014/main" id="{D7AD73F6-492C-73E6-4F62-A29B69C67C25}"/>
            </a:ext>
          </a:extLst>
        </xdr:cNvPr>
        <xdr:cNvSpPr txBox="1"/>
      </xdr:nvSpPr>
      <xdr:spPr>
        <a:xfrm>
          <a:off x="9973310" y="7090601"/>
          <a:ext cx="585866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Turnaround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76006</xdr:colOff>
      <xdr:row>39</xdr:row>
      <xdr:rowOff>184139</xdr:rowOff>
    </xdr:from>
    <xdr:to>
      <xdr:col>6</xdr:col>
      <xdr:colOff>47626</xdr:colOff>
      <xdr:row>42</xdr:row>
      <xdr:rowOff>15876</xdr:rowOff>
    </xdr:to>
    <xdr:sp macro="" textlink="">
      <xdr:nvSpPr>
        <xdr:cNvPr id="164" name="MC_BR_C_rebrand_T_rebrand_marginal">
          <a:extLst>
            <a:ext uri="{FF2B5EF4-FFF2-40B4-BE49-F238E27FC236}">
              <a16:creationId xmlns:a16="http://schemas.microsoft.com/office/drawing/2014/main" id="{839DE30C-EC79-A675-0626-D87D088FF7D1}"/>
            </a:ext>
          </a:extLst>
        </xdr:cNvPr>
        <xdr:cNvSpPr/>
      </xdr:nvSpPr>
      <xdr:spPr>
        <a:xfrm>
          <a:off x="9762931" y="7556489"/>
          <a:ext cx="2871983" cy="403237"/>
        </a:xfrm>
        <a:custGeom>
          <a:avLst/>
          <a:gdLst/>
          <a:ahLst/>
          <a:cxnLst/>
          <a:rect l="0" t="0" r="0" b="0"/>
          <a:pathLst>
            <a:path w="2871983" h="403237">
              <a:moveTo>
                <a:pt x="29090" y="0"/>
              </a:moveTo>
              <a:lnTo>
                <a:pt x="195714" y="381000"/>
              </a:lnTo>
              <a:lnTo>
                <a:pt x="181169" y="371486"/>
              </a:lnTo>
              <a:lnTo>
                <a:pt x="2871982" y="371486"/>
              </a:lnTo>
              <a:lnTo>
                <a:pt x="2871982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41</xdr:row>
      <xdr:rowOff>99251</xdr:rowOff>
    </xdr:from>
    <xdr:ext cx="448841" cy="182550"/>
    <xdr:sp macro="_xll.MC_OnBranchLabelClick" textlink="">
      <xdr:nvSpPr>
        <xdr:cNvPr id="165" name="MC_BN_C_rebrand_T_rebrand_marginal">
          <a:extLst>
            <a:ext uri="{FF2B5EF4-FFF2-40B4-BE49-F238E27FC236}">
              <a16:creationId xmlns:a16="http://schemas.microsoft.com/office/drawing/2014/main" id="{AFDDC022-6BCB-9877-81AD-847A9FE85211}"/>
            </a:ext>
          </a:extLst>
        </xdr:cNvPr>
        <xdr:cNvSpPr txBox="1"/>
      </xdr:nvSpPr>
      <xdr:spPr>
        <a:xfrm>
          <a:off x="9973310" y="7852601"/>
          <a:ext cx="448841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Marginal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75043</xdr:colOff>
      <xdr:row>39</xdr:row>
      <xdr:rowOff>187109</xdr:rowOff>
    </xdr:from>
    <xdr:to>
      <xdr:col>6</xdr:col>
      <xdr:colOff>47626</xdr:colOff>
      <xdr:row>44</xdr:row>
      <xdr:rowOff>15876</xdr:rowOff>
    </xdr:to>
    <xdr:sp macro="" textlink="">
      <xdr:nvSpPr>
        <xdr:cNvPr id="166" name="MC_BR_C_rebrand_T_rebrand_fail">
          <a:extLst>
            <a:ext uri="{FF2B5EF4-FFF2-40B4-BE49-F238E27FC236}">
              <a16:creationId xmlns:a16="http://schemas.microsoft.com/office/drawing/2014/main" id="{42B6E75B-02A6-456E-CA0F-DF6F16799605}"/>
            </a:ext>
          </a:extLst>
        </xdr:cNvPr>
        <xdr:cNvSpPr/>
      </xdr:nvSpPr>
      <xdr:spPr>
        <a:xfrm>
          <a:off x="9761968" y="7559459"/>
          <a:ext cx="2872946" cy="781267"/>
        </a:xfrm>
        <a:custGeom>
          <a:avLst/>
          <a:gdLst/>
          <a:ahLst/>
          <a:cxnLst/>
          <a:rect l="0" t="0" r="0" b="0"/>
          <a:pathLst>
            <a:path w="2872946" h="781267">
              <a:moveTo>
                <a:pt x="31016" y="0"/>
              </a:moveTo>
              <a:lnTo>
                <a:pt x="197640" y="762000"/>
              </a:lnTo>
              <a:lnTo>
                <a:pt x="182132" y="749516"/>
              </a:lnTo>
              <a:lnTo>
                <a:pt x="2872945" y="749516"/>
              </a:lnTo>
              <a:lnTo>
                <a:pt x="2872945" y="781266"/>
              </a:lnTo>
              <a:lnTo>
                <a:pt x="182132" y="781266"/>
              </a:lnTo>
              <a:lnTo>
                <a:pt x="166624" y="768782"/>
              </a:lnTo>
              <a:lnTo>
                <a:pt x="0" y="678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43</xdr:row>
      <xdr:rowOff>99251</xdr:rowOff>
    </xdr:from>
    <xdr:ext cx="551305" cy="182550"/>
    <xdr:sp macro="_xll.MC_OnBranchLabelClick" textlink="">
      <xdr:nvSpPr>
        <xdr:cNvPr id="167" name="MC_BN_C_rebrand_T_rebrand_fail">
          <a:extLst>
            <a:ext uri="{FF2B5EF4-FFF2-40B4-BE49-F238E27FC236}">
              <a16:creationId xmlns:a16="http://schemas.microsoft.com/office/drawing/2014/main" id="{8D137A35-A4D9-97EC-AF25-3278724AC64B}"/>
            </a:ext>
          </a:extLst>
        </xdr:cNvPr>
        <xdr:cNvSpPr txBox="1"/>
      </xdr:nvSpPr>
      <xdr:spPr>
        <a:xfrm>
          <a:off x="9973310" y="8233601"/>
          <a:ext cx="551305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Still Failing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84267</xdr:colOff>
      <xdr:row>55</xdr:row>
      <xdr:rowOff>184150</xdr:rowOff>
    </xdr:from>
    <xdr:to>
      <xdr:col>4</xdr:col>
      <xdr:colOff>47626</xdr:colOff>
      <xdr:row>62</xdr:row>
      <xdr:rowOff>917</xdr:rowOff>
    </xdr:to>
    <xdr:sp macro="" textlink="">
      <xdr:nvSpPr>
        <xdr:cNvPr id="168" name="MC_BR_C_franchise_recruit_C_fran_exp">
          <a:extLst>
            <a:ext uri="{FF2B5EF4-FFF2-40B4-BE49-F238E27FC236}">
              <a16:creationId xmlns:a16="http://schemas.microsoft.com/office/drawing/2014/main" id="{2903651E-9DDB-71A1-4852-4D3DB7B7919C}"/>
            </a:ext>
          </a:extLst>
        </xdr:cNvPr>
        <xdr:cNvSpPr/>
      </xdr:nvSpPr>
      <xdr:spPr>
        <a:xfrm>
          <a:off x="5137280" y="10604500"/>
          <a:ext cx="2039809" cy="1150267"/>
        </a:xfrm>
        <a:custGeom>
          <a:avLst/>
          <a:gdLst/>
          <a:ahLst/>
          <a:cxnLst/>
          <a:rect l="0" t="0" r="0" b="0"/>
          <a:pathLst>
            <a:path w="2039809" h="1150267">
              <a:moveTo>
                <a:pt x="0" y="1148434"/>
              </a:moveTo>
              <a:lnTo>
                <a:pt x="166624" y="5434"/>
              </a:lnTo>
              <a:lnTo>
                <a:pt x="172908" y="0"/>
              </a:lnTo>
              <a:lnTo>
                <a:pt x="2039808" y="0"/>
              </a:lnTo>
              <a:lnTo>
                <a:pt x="2039808" y="12700"/>
              </a:lnTo>
              <a:lnTo>
                <a:pt x="172908" y="12700"/>
              </a:lnTo>
              <a:lnTo>
                <a:pt x="179191" y="7266"/>
              </a:lnTo>
              <a:lnTo>
                <a:pt x="12567" y="115026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55</xdr:row>
      <xdr:rowOff>99251</xdr:rowOff>
    </xdr:from>
    <xdr:ext cx="1059264" cy="182550"/>
    <xdr:sp macro="_xll.MC_OnBranchLabelClick" textlink="">
      <xdr:nvSpPr>
        <xdr:cNvPr id="169" name="MC_BN_C_franchise_recruit_C_fran_exp">
          <a:extLst>
            <a:ext uri="{FF2B5EF4-FFF2-40B4-BE49-F238E27FC236}">
              <a16:creationId xmlns:a16="http://schemas.microsoft.com/office/drawing/2014/main" id="{3F2B7B48-37CB-C730-F560-C7A5F067EF04}"/>
            </a:ext>
          </a:extLst>
        </xdr:cNvPr>
        <xdr:cNvSpPr txBox="1"/>
      </xdr:nvSpPr>
      <xdr:spPr>
        <a:xfrm>
          <a:off x="5339397" y="10519601"/>
          <a:ext cx="105926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Experienced Operator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84347</xdr:colOff>
      <xdr:row>61</xdr:row>
      <xdr:rowOff>189143</xdr:rowOff>
    </xdr:from>
    <xdr:to>
      <xdr:col>4</xdr:col>
      <xdr:colOff>47626</xdr:colOff>
      <xdr:row>66</xdr:row>
      <xdr:rowOff>6351</xdr:rowOff>
    </xdr:to>
    <xdr:sp macro="" textlink="">
      <xdr:nvSpPr>
        <xdr:cNvPr id="170" name="MC_BR_C_franchise_recruit_C_fran_avg">
          <a:extLst>
            <a:ext uri="{FF2B5EF4-FFF2-40B4-BE49-F238E27FC236}">
              <a16:creationId xmlns:a16="http://schemas.microsoft.com/office/drawing/2014/main" id="{7A6613DA-AAB7-3FFF-9273-BA4D3D65F2CC}"/>
            </a:ext>
          </a:extLst>
        </xdr:cNvPr>
        <xdr:cNvSpPr/>
      </xdr:nvSpPr>
      <xdr:spPr>
        <a:xfrm>
          <a:off x="5137360" y="11752493"/>
          <a:ext cx="2039729" cy="769708"/>
        </a:xfrm>
        <a:custGeom>
          <a:avLst/>
          <a:gdLst/>
          <a:ahLst/>
          <a:cxnLst/>
          <a:rect l="0" t="0" r="0" b="0"/>
          <a:pathLst>
            <a:path w="2039729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039728" y="757007"/>
              </a:lnTo>
              <a:lnTo>
                <a:pt x="2039728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65</xdr:row>
      <xdr:rowOff>99251</xdr:rowOff>
    </xdr:from>
    <xdr:ext cx="871072" cy="182550"/>
    <xdr:sp macro="_xll.MC_OnBranchLabelClick" textlink="">
      <xdr:nvSpPr>
        <xdr:cNvPr id="171" name="MC_BN_C_franchise_recruit_C_fran_avg">
          <a:extLst>
            <a:ext uri="{FF2B5EF4-FFF2-40B4-BE49-F238E27FC236}">
              <a16:creationId xmlns:a16="http://schemas.microsoft.com/office/drawing/2014/main" id="{A3220AD6-F12C-CCF5-1E08-ED5C2B2BC567}"/>
            </a:ext>
          </a:extLst>
        </xdr:cNvPr>
        <xdr:cNvSpPr txBox="1"/>
      </xdr:nvSpPr>
      <xdr:spPr>
        <a:xfrm>
          <a:off x="5339397" y="12424601"/>
          <a:ext cx="87107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Average Operator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84210</xdr:colOff>
      <xdr:row>61</xdr:row>
      <xdr:rowOff>190154</xdr:rowOff>
    </xdr:from>
    <xdr:to>
      <xdr:col>4</xdr:col>
      <xdr:colOff>47626</xdr:colOff>
      <xdr:row>78</xdr:row>
      <xdr:rowOff>6351</xdr:rowOff>
    </xdr:to>
    <xdr:sp macro="" textlink="">
      <xdr:nvSpPr>
        <xdr:cNvPr id="172" name="MC_BR_C_franchise_recruit_D_fran_weak">
          <a:extLst>
            <a:ext uri="{FF2B5EF4-FFF2-40B4-BE49-F238E27FC236}">
              <a16:creationId xmlns:a16="http://schemas.microsoft.com/office/drawing/2014/main" id="{612491DE-5F12-210F-0092-E06F4E7E857F}"/>
            </a:ext>
          </a:extLst>
        </xdr:cNvPr>
        <xdr:cNvSpPr/>
      </xdr:nvSpPr>
      <xdr:spPr>
        <a:xfrm>
          <a:off x="5137223" y="11753504"/>
          <a:ext cx="2039866" cy="3054697"/>
        </a:xfrm>
        <a:custGeom>
          <a:avLst/>
          <a:gdLst/>
          <a:ahLst/>
          <a:cxnLst/>
          <a:rect l="0" t="0" r="0" b="0"/>
          <a:pathLst>
            <a:path w="2039866" h="3054697">
              <a:moveTo>
                <a:pt x="12681" y="0"/>
              </a:moveTo>
              <a:lnTo>
                <a:pt x="179305" y="3047999"/>
              </a:lnTo>
              <a:lnTo>
                <a:pt x="172965" y="3041996"/>
              </a:lnTo>
              <a:lnTo>
                <a:pt x="2039865" y="3041996"/>
              </a:lnTo>
              <a:lnTo>
                <a:pt x="2039865" y="3054696"/>
              </a:lnTo>
              <a:lnTo>
                <a:pt x="172965" y="3054696"/>
              </a:lnTo>
              <a:lnTo>
                <a:pt x="166624" y="3048693"/>
              </a:lnTo>
              <a:lnTo>
                <a:pt x="0" y="692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77</xdr:row>
      <xdr:rowOff>99250</xdr:rowOff>
    </xdr:from>
    <xdr:ext cx="751168" cy="182550"/>
    <xdr:sp macro="_xll.MC_OnBranchLabelClick" textlink="">
      <xdr:nvSpPr>
        <xdr:cNvPr id="173" name="MC_BN_C_franchise_recruit_D_fran_weak">
          <a:extLst>
            <a:ext uri="{FF2B5EF4-FFF2-40B4-BE49-F238E27FC236}">
              <a16:creationId xmlns:a16="http://schemas.microsoft.com/office/drawing/2014/main" id="{F38A777C-F396-A211-C106-AEB56247FC1E}"/>
            </a:ext>
          </a:extLst>
        </xdr:cNvPr>
        <xdr:cNvSpPr txBox="1"/>
      </xdr:nvSpPr>
      <xdr:spPr>
        <a:xfrm>
          <a:off x="5339397" y="14710600"/>
          <a:ext cx="75116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Weak Operator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53</xdr:row>
      <xdr:rowOff>184150</xdr:rowOff>
    </xdr:from>
    <xdr:to>
      <xdr:col>5</xdr:col>
      <xdr:colOff>47626</xdr:colOff>
      <xdr:row>56</xdr:row>
      <xdr:rowOff>2545</xdr:rowOff>
    </xdr:to>
    <xdr:sp macro="" textlink="">
      <xdr:nvSpPr>
        <xdr:cNvPr id="174" name="MC_BR_C_fran_exp_T_fran_exp_exceed">
          <a:extLst>
            <a:ext uri="{FF2B5EF4-FFF2-40B4-BE49-F238E27FC236}">
              <a16:creationId xmlns:a16="http://schemas.microsoft.com/office/drawing/2014/main" id="{371CCC6D-9AD3-5AEE-0CAF-ABF80188BDBB}"/>
            </a:ext>
          </a:extLst>
        </xdr:cNvPr>
        <xdr:cNvSpPr/>
      </xdr:nvSpPr>
      <xdr:spPr>
        <a:xfrm>
          <a:off x="7214195" y="10223500"/>
          <a:ext cx="2520356" cy="389895"/>
        </a:xfrm>
        <a:custGeom>
          <a:avLst/>
          <a:gdLst/>
          <a:ahLst/>
          <a:cxnLst/>
          <a:rect l="0" t="0" r="0" b="0"/>
          <a:pathLst>
            <a:path w="2520356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520355" y="0"/>
              </a:lnTo>
              <a:lnTo>
                <a:pt x="2520355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53</xdr:row>
      <xdr:rowOff>99251</xdr:rowOff>
    </xdr:from>
    <xdr:ext cx="945195" cy="182550"/>
    <xdr:sp macro="_xll.MC_OnBranchLabelClick" textlink="">
      <xdr:nvSpPr>
        <xdr:cNvPr id="175" name="MC_BN_C_fran_exp_T_fran_exp_exceed">
          <a:extLst>
            <a:ext uri="{FF2B5EF4-FFF2-40B4-BE49-F238E27FC236}">
              <a16:creationId xmlns:a16="http://schemas.microsoft.com/office/drawing/2014/main" id="{57EFB677-C24F-A569-302C-C7387D5845A6}"/>
            </a:ext>
          </a:extLst>
        </xdr:cNvPr>
        <xdr:cNvSpPr txBox="1"/>
      </xdr:nvSpPr>
      <xdr:spPr>
        <a:xfrm>
          <a:off x="7415847" y="10138601"/>
          <a:ext cx="945195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Exceeds Standards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55</xdr:row>
      <xdr:rowOff>187956</xdr:rowOff>
    </xdr:from>
    <xdr:to>
      <xdr:col>5</xdr:col>
      <xdr:colOff>47626</xdr:colOff>
      <xdr:row>58</xdr:row>
      <xdr:rowOff>6351</xdr:rowOff>
    </xdr:to>
    <xdr:sp macro="" textlink="">
      <xdr:nvSpPr>
        <xdr:cNvPr id="176" name="MC_BR_C_fran_exp_T_fran_exp_meets">
          <a:extLst>
            <a:ext uri="{FF2B5EF4-FFF2-40B4-BE49-F238E27FC236}">
              <a16:creationId xmlns:a16="http://schemas.microsoft.com/office/drawing/2014/main" id="{EE9DAF10-87E3-8193-4EE0-63DB09149D5D}"/>
            </a:ext>
          </a:extLst>
        </xdr:cNvPr>
        <xdr:cNvSpPr/>
      </xdr:nvSpPr>
      <xdr:spPr>
        <a:xfrm>
          <a:off x="7214195" y="10608306"/>
          <a:ext cx="2520356" cy="389895"/>
        </a:xfrm>
        <a:custGeom>
          <a:avLst/>
          <a:gdLst/>
          <a:ahLst/>
          <a:cxnLst/>
          <a:rect l="0" t="0" r="0" b="0"/>
          <a:pathLst>
            <a:path w="2520356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520355" y="377194"/>
              </a:lnTo>
              <a:lnTo>
                <a:pt x="2520355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57</xdr:row>
      <xdr:rowOff>99251</xdr:rowOff>
    </xdr:from>
    <xdr:ext cx="831125" cy="182550"/>
    <xdr:sp macro="_xll.MC_OnBranchLabelClick" textlink="">
      <xdr:nvSpPr>
        <xdr:cNvPr id="177" name="MC_BN_C_fran_exp_T_fran_exp_meets">
          <a:extLst>
            <a:ext uri="{FF2B5EF4-FFF2-40B4-BE49-F238E27FC236}">
              <a16:creationId xmlns:a16="http://schemas.microsoft.com/office/drawing/2014/main" id="{4D65D54E-CFB0-6B8B-0648-77B4DA13C1FB}"/>
            </a:ext>
          </a:extLst>
        </xdr:cNvPr>
        <xdr:cNvSpPr txBox="1"/>
      </xdr:nvSpPr>
      <xdr:spPr>
        <a:xfrm>
          <a:off x="7415847" y="10900601"/>
          <a:ext cx="831125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Meets Standards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84347</xdr:colOff>
      <xdr:row>55</xdr:row>
      <xdr:rowOff>189143</xdr:rowOff>
    </xdr:from>
    <xdr:to>
      <xdr:col>5</xdr:col>
      <xdr:colOff>47626</xdr:colOff>
      <xdr:row>60</xdr:row>
      <xdr:rowOff>6351</xdr:rowOff>
    </xdr:to>
    <xdr:sp macro="" textlink="">
      <xdr:nvSpPr>
        <xdr:cNvPr id="178" name="MC_BR_C_fran_exp_T_fran_exp_under">
          <a:extLst>
            <a:ext uri="{FF2B5EF4-FFF2-40B4-BE49-F238E27FC236}">
              <a16:creationId xmlns:a16="http://schemas.microsoft.com/office/drawing/2014/main" id="{DFB9D2C6-4D9E-0872-7EA0-781B802504B5}"/>
            </a:ext>
          </a:extLst>
        </xdr:cNvPr>
        <xdr:cNvSpPr/>
      </xdr:nvSpPr>
      <xdr:spPr>
        <a:xfrm>
          <a:off x="7213810" y="10609493"/>
          <a:ext cx="2520741" cy="769708"/>
        </a:xfrm>
        <a:custGeom>
          <a:avLst/>
          <a:gdLst/>
          <a:ahLst/>
          <a:cxnLst/>
          <a:rect l="0" t="0" r="0" b="0"/>
          <a:pathLst>
            <a:path w="2520741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520740" y="757007"/>
              </a:lnTo>
              <a:lnTo>
                <a:pt x="2520740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59</xdr:row>
      <xdr:rowOff>99251</xdr:rowOff>
    </xdr:from>
    <xdr:ext cx="739690" cy="182550"/>
    <xdr:sp macro="_xll.MC_OnBranchLabelClick" textlink="">
      <xdr:nvSpPr>
        <xdr:cNvPr id="179" name="MC_BN_C_fran_exp_T_fran_exp_under">
          <a:extLst>
            <a:ext uri="{FF2B5EF4-FFF2-40B4-BE49-F238E27FC236}">
              <a16:creationId xmlns:a16="http://schemas.microsoft.com/office/drawing/2014/main" id="{95FD03FE-A220-449B-E166-F45CEC7B407B}"/>
            </a:ext>
          </a:extLst>
        </xdr:cNvPr>
        <xdr:cNvSpPr txBox="1"/>
      </xdr:nvSpPr>
      <xdr:spPr>
        <a:xfrm>
          <a:off x="7415847" y="11281601"/>
          <a:ext cx="73969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Underperforms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63</xdr:row>
      <xdr:rowOff>184150</xdr:rowOff>
    </xdr:from>
    <xdr:to>
      <xdr:col>5</xdr:col>
      <xdr:colOff>47626</xdr:colOff>
      <xdr:row>66</xdr:row>
      <xdr:rowOff>2545</xdr:rowOff>
    </xdr:to>
    <xdr:sp macro="" textlink="">
      <xdr:nvSpPr>
        <xdr:cNvPr id="180" name="MC_BR_C_fran_avg_T_fran_avg_meets">
          <a:extLst>
            <a:ext uri="{FF2B5EF4-FFF2-40B4-BE49-F238E27FC236}">
              <a16:creationId xmlns:a16="http://schemas.microsoft.com/office/drawing/2014/main" id="{02A2AE79-91A8-28BB-F518-D8BFDBC4D494}"/>
            </a:ext>
          </a:extLst>
        </xdr:cNvPr>
        <xdr:cNvSpPr/>
      </xdr:nvSpPr>
      <xdr:spPr>
        <a:xfrm>
          <a:off x="7214195" y="12128500"/>
          <a:ext cx="2520356" cy="389895"/>
        </a:xfrm>
        <a:custGeom>
          <a:avLst/>
          <a:gdLst/>
          <a:ahLst/>
          <a:cxnLst/>
          <a:rect l="0" t="0" r="0" b="0"/>
          <a:pathLst>
            <a:path w="2520356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520355" y="0"/>
              </a:lnTo>
              <a:lnTo>
                <a:pt x="2520355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63</xdr:row>
      <xdr:rowOff>99251</xdr:rowOff>
    </xdr:from>
    <xdr:ext cx="831125" cy="182550"/>
    <xdr:sp macro="_xll.MC_OnBranchLabelClick" textlink="">
      <xdr:nvSpPr>
        <xdr:cNvPr id="181" name="MC_BN_C_fran_avg_T_fran_avg_meets">
          <a:extLst>
            <a:ext uri="{FF2B5EF4-FFF2-40B4-BE49-F238E27FC236}">
              <a16:creationId xmlns:a16="http://schemas.microsoft.com/office/drawing/2014/main" id="{B1610011-31DC-F5CB-A3CE-B52BC3691653}"/>
            </a:ext>
          </a:extLst>
        </xdr:cNvPr>
        <xdr:cNvSpPr txBox="1"/>
      </xdr:nvSpPr>
      <xdr:spPr>
        <a:xfrm>
          <a:off x="7415847" y="12043601"/>
          <a:ext cx="831125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Meets Standards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65</xdr:row>
      <xdr:rowOff>187956</xdr:rowOff>
    </xdr:from>
    <xdr:to>
      <xdr:col>5</xdr:col>
      <xdr:colOff>47626</xdr:colOff>
      <xdr:row>68</xdr:row>
      <xdr:rowOff>6351</xdr:rowOff>
    </xdr:to>
    <xdr:sp macro="" textlink="">
      <xdr:nvSpPr>
        <xdr:cNvPr id="182" name="MC_BR_C_fran_avg_T_fran_avg_below">
          <a:extLst>
            <a:ext uri="{FF2B5EF4-FFF2-40B4-BE49-F238E27FC236}">
              <a16:creationId xmlns:a16="http://schemas.microsoft.com/office/drawing/2014/main" id="{BBD1047C-D477-D1CB-422C-4423379F8923}"/>
            </a:ext>
          </a:extLst>
        </xdr:cNvPr>
        <xdr:cNvSpPr/>
      </xdr:nvSpPr>
      <xdr:spPr>
        <a:xfrm>
          <a:off x="7214195" y="12513306"/>
          <a:ext cx="2520356" cy="389895"/>
        </a:xfrm>
        <a:custGeom>
          <a:avLst/>
          <a:gdLst/>
          <a:ahLst/>
          <a:cxnLst/>
          <a:rect l="0" t="0" r="0" b="0"/>
          <a:pathLst>
            <a:path w="2520356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520355" y="377194"/>
              </a:lnTo>
              <a:lnTo>
                <a:pt x="2520355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67</xdr:row>
      <xdr:rowOff>99251</xdr:rowOff>
    </xdr:from>
    <xdr:ext cx="831061" cy="182550"/>
    <xdr:sp macro="_xll.MC_OnBranchLabelClick" textlink="">
      <xdr:nvSpPr>
        <xdr:cNvPr id="183" name="MC_BN_C_fran_avg_T_fran_avg_below">
          <a:extLst>
            <a:ext uri="{FF2B5EF4-FFF2-40B4-BE49-F238E27FC236}">
              <a16:creationId xmlns:a16="http://schemas.microsoft.com/office/drawing/2014/main" id="{91EED0A5-8EC1-DFF8-0F29-FFEF05500CD2}"/>
            </a:ext>
          </a:extLst>
        </xdr:cNvPr>
        <xdr:cNvSpPr txBox="1"/>
      </xdr:nvSpPr>
      <xdr:spPr>
        <a:xfrm>
          <a:off x="7415847" y="12805601"/>
          <a:ext cx="83106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Below Standards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84347</xdr:colOff>
      <xdr:row>65</xdr:row>
      <xdr:rowOff>189143</xdr:rowOff>
    </xdr:from>
    <xdr:to>
      <xdr:col>5</xdr:col>
      <xdr:colOff>47626</xdr:colOff>
      <xdr:row>70</xdr:row>
      <xdr:rowOff>6351</xdr:rowOff>
    </xdr:to>
    <xdr:sp macro="" textlink="">
      <xdr:nvSpPr>
        <xdr:cNvPr id="184" name="MC_BR_C_fran_avg_T_fran_avg_fails">
          <a:extLst>
            <a:ext uri="{FF2B5EF4-FFF2-40B4-BE49-F238E27FC236}">
              <a16:creationId xmlns:a16="http://schemas.microsoft.com/office/drawing/2014/main" id="{23EE5F99-BF16-83A2-2554-199DFECC4750}"/>
            </a:ext>
          </a:extLst>
        </xdr:cNvPr>
        <xdr:cNvSpPr/>
      </xdr:nvSpPr>
      <xdr:spPr>
        <a:xfrm>
          <a:off x="7213810" y="12514493"/>
          <a:ext cx="2520741" cy="769708"/>
        </a:xfrm>
        <a:custGeom>
          <a:avLst/>
          <a:gdLst/>
          <a:ahLst/>
          <a:cxnLst/>
          <a:rect l="0" t="0" r="0" b="0"/>
          <a:pathLst>
            <a:path w="2520741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520740" y="757007"/>
              </a:lnTo>
              <a:lnTo>
                <a:pt x="2520740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69</xdr:row>
      <xdr:rowOff>99250</xdr:rowOff>
    </xdr:from>
    <xdr:ext cx="271934" cy="182550"/>
    <xdr:sp macro="_xll.MC_OnBranchLabelClick" textlink="">
      <xdr:nvSpPr>
        <xdr:cNvPr id="185" name="MC_BN_C_fran_avg_T_fran_avg_fails">
          <a:extLst>
            <a:ext uri="{FF2B5EF4-FFF2-40B4-BE49-F238E27FC236}">
              <a16:creationId xmlns:a16="http://schemas.microsoft.com/office/drawing/2014/main" id="{19049AF2-34AE-1B77-8C79-C8436A2AAF6C}"/>
            </a:ext>
          </a:extLst>
        </xdr:cNvPr>
        <xdr:cNvSpPr txBox="1"/>
      </xdr:nvSpPr>
      <xdr:spPr>
        <a:xfrm>
          <a:off x="7415847" y="13186600"/>
          <a:ext cx="27193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Fails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84347</xdr:colOff>
      <xdr:row>73</xdr:row>
      <xdr:rowOff>184150</xdr:rowOff>
    </xdr:from>
    <xdr:to>
      <xdr:col>5</xdr:col>
      <xdr:colOff>47626</xdr:colOff>
      <xdr:row>78</xdr:row>
      <xdr:rowOff>1358</xdr:rowOff>
    </xdr:to>
    <xdr:sp macro="" textlink="">
      <xdr:nvSpPr>
        <xdr:cNvPr id="186" name="MC_BR_D_fran_weak_C_support">
          <a:extLst>
            <a:ext uri="{FF2B5EF4-FFF2-40B4-BE49-F238E27FC236}">
              <a16:creationId xmlns:a16="http://schemas.microsoft.com/office/drawing/2014/main" id="{EC90F8F3-1D14-6799-708B-C54ED7395350}"/>
            </a:ext>
          </a:extLst>
        </xdr:cNvPr>
        <xdr:cNvSpPr/>
      </xdr:nvSpPr>
      <xdr:spPr>
        <a:xfrm>
          <a:off x="7213810" y="14033500"/>
          <a:ext cx="2520741" cy="769708"/>
        </a:xfrm>
        <a:custGeom>
          <a:avLst/>
          <a:gdLst/>
          <a:ahLst/>
          <a:cxnLst/>
          <a:rect l="0" t="0" r="0" b="0"/>
          <a:pathLst>
            <a:path w="2520741" h="769708">
              <a:moveTo>
                <a:pt x="0" y="766993"/>
              </a:moveTo>
              <a:lnTo>
                <a:pt x="166624" y="4993"/>
              </a:lnTo>
              <a:lnTo>
                <a:pt x="172828" y="0"/>
              </a:lnTo>
              <a:lnTo>
                <a:pt x="2520740" y="0"/>
              </a:lnTo>
              <a:lnTo>
                <a:pt x="2520740" y="12700"/>
              </a:lnTo>
              <a:lnTo>
                <a:pt x="172828" y="12700"/>
              </a:lnTo>
              <a:lnTo>
                <a:pt x="179031" y="7707"/>
              </a:lnTo>
              <a:lnTo>
                <a:pt x="12407" y="769707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73</xdr:row>
      <xdr:rowOff>99250</xdr:rowOff>
    </xdr:from>
    <xdr:ext cx="1059201" cy="182550"/>
    <xdr:sp macro="_xll.MC_OnBranchLabelClick" textlink="">
      <xdr:nvSpPr>
        <xdr:cNvPr id="187" name="MC_BN_D_fran_weak_C_support">
          <a:extLst>
            <a:ext uri="{FF2B5EF4-FFF2-40B4-BE49-F238E27FC236}">
              <a16:creationId xmlns:a16="http://schemas.microsoft.com/office/drawing/2014/main" id="{32EC415F-54BC-9377-F07A-81E3EA85D987}"/>
            </a:ext>
          </a:extLst>
        </xdr:cNvPr>
        <xdr:cNvSpPr txBox="1"/>
      </xdr:nvSpPr>
      <xdr:spPr>
        <a:xfrm>
          <a:off x="7415847" y="13948600"/>
          <a:ext cx="105920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Provide Extra Support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77</xdr:row>
      <xdr:rowOff>187956</xdr:rowOff>
    </xdr:from>
    <xdr:to>
      <xdr:col>5</xdr:col>
      <xdr:colOff>47626</xdr:colOff>
      <xdr:row>80</xdr:row>
      <xdr:rowOff>6351</xdr:rowOff>
    </xdr:to>
    <xdr:sp macro="" textlink="">
      <xdr:nvSpPr>
        <xdr:cNvPr id="188" name="MC_BR_D_fran_weak_T_terminate">
          <a:extLst>
            <a:ext uri="{FF2B5EF4-FFF2-40B4-BE49-F238E27FC236}">
              <a16:creationId xmlns:a16="http://schemas.microsoft.com/office/drawing/2014/main" id="{12C8266C-225F-AB88-DCE1-1A6FB8428428}"/>
            </a:ext>
          </a:extLst>
        </xdr:cNvPr>
        <xdr:cNvSpPr/>
      </xdr:nvSpPr>
      <xdr:spPr>
        <a:xfrm>
          <a:off x="7214195" y="14799306"/>
          <a:ext cx="2520356" cy="389895"/>
        </a:xfrm>
        <a:custGeom>
          <a:avLst/>
          <a:gdLst/>
          <a:ahLst/>
          <a:cxnLst/>
          <a:rect l="0" t="0" r="0" b="0"/>
          <a:pathLst>
            <a:path w="2520356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520355" y="377194"/>
              </a:lnTo>
              <a:lnTo>
                <a:pt x="2520355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79</xdr:row>
      <xdr:rowOff>99250</xdr:rowOff>
    </xdr:from>
    <xdr:ext cx="1047723" cy="182550"/>
    <xdr:sp macro="_xll.MC_OnBranchLabelClick" textlink="">
      <xdr:nvSpPr>
        <xdr:cNvPr id="189" name="MC_BN_D_fran_weak_T_terminate">
          <a:extLst>
            <a:ext uri="{FF2B5EF4-FFF2-40B4-BE49-F238E27FC236}">
              <a16:creationId xmlns:a16="http://schemas.microsoft.com/office/drawing/2014/main" id="{E84B343E-7E09-7BDB-F75D-17ED7A52DC19}"/>
            </a:ext>
          </a:extLst>
        </xdr:cNvPr>
        <xdr:cNvSpPr txBox="1"/>
      </xdr:nvSpPr>
      <xdr:spPr>
        <a:xfrm>
          <a:off x="7415847" y="15091600"/>
          <a:ext cx="104772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Terminate Agreement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84733</xdr:colOff>
      <xdr:row>71</xdr:row>
      <xdr:rowOff>184150</xdr:rowOff>
    </xdr:from>
    <xdr:to>
      <xdr:col>6</xdr:col>
      <xdr:colOff>47626</xdr:colOff>
      <xdr:row>74</xdr:row>
      <xdr:rowOff>2545</xdr:rowOff>
    </xdr:to>
    <xdr:sp macro="" textlink="">
      <xdr:nvSpPr>
        <xdr:cNvPr id="190" name="MC_BR_C_support_T_support_ok">
          <a:extLst>
            <a:ext uri="{FF2B5EF4-FFF2-40B4-BE49-F238E27FC236}">
              <a16:creationId xmlns:a16="http://schemas.microsoft.com/office/drawing/2014/main" id="{476E9150-C7D1-1813-CEDB-117B5B96BC18}"/>
            </a:ext>
          </a:extLst>
        </xdr:cNvPr>
        <xdr:cNvSpPr/>
      </xdr:nvSpPr>
      <xdr:spPr>
        <a:xfrm>
          <a:off x="9771658" y="13652500"/>
          <a:ext cx="2863256" cy="389895"/>
        </a:xfrm>
        <a:custGeom>
          <a:avLst/>
          <a:gdLst/>
          <a:ahLst/>
          <a:cxnLst/>
          <a:rect l="0" t="0" r="0" b="0"/>
          <a:pathLst>
            <a:path w="2863256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863255" y="0"/>
              </a:lnTo>
              <a:lnTo>
                <a:pt x="2863255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71</xdr:row>
      <xdr:rowOff>99250</xdr:rowOff>
    </xdr:from>
    <xdr:ext cx="477375" cy="182550"/>
    <xdr:sp macro="_xll.MC_OnBranchLabelClick" textlink="">
      <xdr:nvSpPr>
        <xdr:cNvPr id="191" name="MC_BN_C_support_T_support_ok">
          <a:extLst>
            <a:ext uri="{FF2B5EF4-FFF2-40B4-BE49-F238E27FC236}">
              <a16:creationId xmlns:a16="http://schemas.microsoft.com/office/drawing/2014/main" id="{0B29A386-E4F4-1CE0-2EEC-3C86B5003134}"/>
            </a:ext>
          </a:extLst>
        </xdr:cNvPr>
        <xdr:cNvSpPr txBox="1"/>
      </xdr:nvSpPr>
      <xdr:spPr>
        <a:xfrm>
          <a:off x="9973310" y="13567600"/>
          <a:ext cx="477375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Improves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84733</xdr:colOff>
      <xdr:row>73</xdr:row>
      <xdr:rowOff>187956</xdr:rowOff>
    </xdr:from>
    <xdr:to>
      <xdr:col>6</xdr:col>
      <xdr:colOff>47626</xdr:colOff>
      <xdr:row>76</xdr:row>
      <xdr:rowOff>6351</xdr:rowOff>
    </xdr:to>
    <xdr:sp macro="" textlink="">
      <xdr:nvSpPr>
        <xdr:cNvPr id="192" name="MC_BR_C_support_T_support_fail">
          <a:extLst>
            <a:ext uri="{FF2B5EF4-FFF2-40B4-BE49-F238E27FC236}">
              <a16:creationId xmlns:a16="http://schemas.microsoft.com/office/drawing/2014/main" id="{09A53959-59E7-46B3-BC45-0B65FBAA5C0C}"/>
            </a:ext>
          </a:extLst>
        </xdr:cNvPr>
        <xdr:cNvSpPr/>
      </xdr:nvSpPr>
      <xdr:spPr>
        <a:xfrm>
          <a:off x="9771658" y="14037306"/>
          <a:ext cx="2863256" cy="389895"/>
        </a:xfrm>
        <a:custGeom>
          <a:avLst/>
          <a:gdLst/>
          <a:ahLst/>
          <a:cxnLst/>
          <a:rect l="0" t="0" r="0" b="0"/>
          <a:pathLst>
            <a:path w="2863256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863255" y="377194"/>
              </a:lnTo>
              <a:lnTo>
                <a:pt x="2863255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75</xdr:row>
      <xdr:rowOff>99250</xdr:rowOff>
    </xdr:from>
    <xdr:ext cx="574453" cy="182550"/>
    <xdr:sp macro="_xll.MC_OnBranchLabelClick" textlink="">
      <xdr:nvSpPr>
        <xdr:cNvPr id="193" name="MC_BN_C_support_T_support_fail">
          <a:extLst>
            <a:ext uri="{FF2B5EF4-FFF2-40B4-BE49-F238E27FC236}">
              <a16:creationId xmlns:a16="http://schemas.microsoft.com/office/drawing/2014/main" id="{89A4123F-E86A-DB3C-742E-56325EFA3B0B}"/>
            </a:ext>
          </a:extLst>
        </xdr:cNvPr>
        <xdr:cNvSpPr txBox="1"/>
      </xdr:nvSpPr>
      <xdr:spPr>
        <a:xfrm>
          <a:off x="9973310" y="14329600"/>
          <a:ext cx="57445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No Change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81</xdr:row>
      <xdr:rowOff>184150</xdr:rowOff>
    </xdr:from>
    <xdr:to>
      <xdr:col>4</xdr:col>
      <xdr:colOff>47626</xdr:colOff>
      <xdr:row>84</xdr:row>
      <xdr:rowOff>2545</xdr:rowOff>
    </xdr:to>
    <xdr:sp macro="" textlink="">
      <xdr:nvSpPr>
        <xdr:cNvPr id="194" name="MC_BR_C_ghost_demand_T_ghost_high">
          <a:extLst>
            <a:ext uri="{FF2B5EF4-FFF2-40B4-BE49-F238E27FC236}">
              <a16:creationId xmlns:a16="http://schemas.microsoft.com/office/drawing/2014/main" id="{AE5B3B5B-628E-3C7A-FC87-9D0684A86B38}"/>
            </a:ext>
          </a:extLst>
        </xdr:cNvPr>
        <xdr:cNvSpPr/>
      </xdr:nvSpPr>
      <xdr:spPr>
        <a:xfrm>
          <a:off x="5137746" y="15557500"/>
          <a:ext cx="2039343" cy="389895"/>
        </a:xfrm>
        <a:custGeom>
          <a:avLst/>
          <a:gdLst/>
          <a:ahLst/>
          <a:cxnLst/>
          <a:rect l="0" t="0" r="0" b="0"/>
          <a:pathLst>
            <a:path w="2039343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039342" y="0"/>
              </a:lnTo>
              <a:lnTo>
                <a:pt x="2039342" y="12700"/>
              </a:lnTo>
              <a:lnTo>
                <a:pt x="172442" y="12700"/>
              </a:lnTo>
              <a:lnTo>
                <a:pt x="178259" y="8894"/>
              </a:lnTo>
              <a:lnTo>
                <a:pt x="11635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81</xdr:row>
      <xdr:rowOff>99250</xdr:rowOff>
    </xdr:from>
    <xdr:ext cx="642740" cy="182550"/>
    <xdr:sp macro="_xll.MC_OnBranchLabelClick" textlink="">
      <xdr:nvSpPr>
        <xdr:cNvPr id="195" name="MC_BN_C_ghost_demand_T_ghost_high">
          <a:extLst>
            <a:ext uri="{FF2B5EF4-FFF2-40B4-BE49-F238E27FC236}">
              <a16:creationId xmlns:a16="http://schemas.microsoft.com/office/drawing/2014/main" id="{E0E378D7-3EB9-B927-DA3C-735AA7D96617}"/>
            </a:ext>
          </a:extLst>
        </xdr:cNvPr>
        <xdr:cNvSpPr txBox="1"/>
      </xdr:nvSpPr>
      <xdr:spPr>
        <a:xfrm>
          <a:off x="5339397" y="15472600"/>
          <a:ext cx="64274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High Volume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83</xdr:row>
      <xdr:rowOff>187956</xdr:rowOff>
    </xdr:from>
    <xdr:to>
      <xdr:col>4</xdr:col>
      <xdr:colOff>47626</xdr:colOff>
      <xdr:row>86</xdr:row>
      <xdr:rowOff>6351</xdr:rowOff>
    </xdr:to>
    <xdr:sp macro="" textlink="">
      <xdr:nvSpPr>
        <xdr:cNvPr id="196" name="MC_BR_C_ghost_demand_T_ghost_med">
          <a:extLst>
            <a:ext uri="{FF2B5EF4-FFF2-40B4-BE49-F238E27FC236}">
              <a16:creationId xmlns:a16="http://schemas.microsoft.com/office/drawing/2014/main" id="{37330BEF-08AF-E9F6-4849-C97003631A64}"/>
            </a:ext>
          </a:extLst>
        </xdr:cNvPr>
        <xdr:cNvSpPr/>
      </xdr:nvSpPr>
      <xdr:spPr>
        <a:xfrm>
          <a:off x="5137746" y="15942306"/>
          <a:ext cx="2039343" cy="389895"/>
        </a:xfrm>
        <a:custGeom>
          <a:avLst/>
          <a:gdLst/>
          <a:ahLst/>
          <a:cxnLst/>
          <a:rect l="0" t="0" r="0" b="0"/>
          <a:pathLst>
            <a:path w="2039343" h="389895">
              <a:moveTo>
                <a:pt x="11635" y="0"/>
              </a:moveTo>
              <a:lnTo>
                <a:pt x="178259" y="381000"/>
              </a:lnTo>
              <a:lnTo>
                <a:pt x="172442" y="377194"/>
              </a:lnTo>
              <a:lnTo>
                <a:pt x="2039342" y="377194"/>
              </a:lnTo>
              <a:lnTo>
                <a:pt x="2039342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85</xdr:row>
      <xdr:rowOff>99250</xdr:rowOff>
    </xdr:from>
    <xdr:ext cx="796693" cy="182550"/>
    <xdr:sp macro="_xll.MC_OnBranchLabelClick" textlink="">
      <xdr:nvSpPr>
        <xdr:cNvPr id="197" name="MC_BN_C_ghost_demand_T_ghost_med">
          <a:extLst>
            <a:ext uri="{FF2B5EF4-FFF2-40B4-BE49-F238E27FC236}">
              <a16:creationId xmlns:a16="http://schemas.microsoft.com/office/drawing/2014/main" id="{234DE4C8-E047-5FC6-5C63-7BA071C05391}"/>
            </a:ext>
          </a:extLst>
        </xdr:cNvPr>
        <xdr:cNvSpPr txBox="1"/>
      </xdr:nvSpPr>
      <xdr:spPr>
        <a:xfrm>
          <a:off x="5339397" y="16234600"/>
          <a:ext cx="79669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Medium Volume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84347</xdr:colOff>
      <xdr:row>83</xdr:row>
      <xdr:rowOff>189143</xdr:rowOff>
    </xdr:from>
    <xdr:to>
      <xdr:col>4</xdr:col>
      <xdr:colOff>47626</xdr:colOff>
      <xdr:row>88</xdr:row>
      <xdr:rowOff>6351</xdr:rowOff>
    </xdr:to>
    <xdr:sp macro="" textlink="">
      <xdr:nvSpPr>
        <xdr:cNvPr id="198" name="MC_BR_C_ghost_demand_T_ghost_low">
          <a:extLst>
            <a:ext uri="{FF2B5EF4-FFF2-40B4-BE49-F238E27FC236}">
              <a16:creationId xmlns:a16="http://schemas.microsoft.com/office/drawing/2014/main" id="{49F25623-65C8-072A-C137-BAF91584093D}"/>
            </a:ext>
          </a:extLst>
        </xdr:cNvPr>
        <xdr:cNvSpPr/>
      </xdr:nvSpPr>
      <xdr:spPr>
        <a:xfrm>
          <a:off x="5137360" y="15943493"/>
          <a:ext cx="2039729" cy="769708"/>
        </a:xfrm>
        <a:custGeom>
          <a:avLst/>
          <a:gdLst/>
          <a:ahLst/>
          <a:cxnLst/>
          <a:rect l="0" t="0" r="0" b="0"/>
          <a:pathLst>
            <a:path w="2039729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039728" y="757007"/>
              </a:lnTo>
              <a:lnTo>
                <a:pt x="2039728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87</xdr:row>
      <xdr:rowOff>99250</xdr:rowOff>
    </xdr:from>
    <xdr:ext cx="619978" cy="182550"/>
    <xdr:sp macro="_xll.MC_OnBranchLabelClick" textlink="">
      <xdr:nvSpPr>
        <xdr:cNvPr id="199" name="MC_BN_C_ghost_demand_T_ghost_low">
          <a:extLst>
            <a:ext uri="{FF2B5EF4-FFF2-40B4-BE49-F238E27FC236}">
              <a16:creationId xmlns:a16="http://schemas.microsoft.com/office/drawing/2014/main" id="{1E3171A2-BD87-018A-A2F7-34AAD88391A1}"/>
            </a:ext>
          </a:extLst>
        </xdr:cNvPr>
        <xdr:cNvSpPr txBox="1"/>
      </xdr:nvSpPr>
      <xdr:spPr>
        <a:xfrm>
          <a:off x="5339397" y="16615600"/>
          <a:ext cx="61997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Low Volume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84267</xdr:colOff>
      <xdr:row>83</xdr:row>
      <xdr:rowOff>189584</xdr:rowOff>
    </xdr:from>
    <xdr:to>
      <xdr:col>4</xdr:col>
      <xdr:colOff>47626</xdr:colOff>
      <xdr:row>90</xdr:row>
      <xdr:rowOff>6351</xdr:rowOff>
    </xdr:to>
    <xdr:sp macro="" textlink="">
      <xdr:nvSpPr>
        <xdr:cNvPr id="200" name="MC_BR_C_ghost_demand_T_ghost_saturated">
          <a:extLst>
            <a:ext uri="{FF2B5EF4-FFF2-40B4-BE49-F238E27FC236}">
              <a16:creationId xmlns:a16="http://schemas.microsoft.com/office/drawing/2014/main" id="{A9BAD5FE-F0FE-8567-132F-7D3A4A1BC80F}"/>
            </a:ext>
          </a:extLst>
        </xdr:cNvPr>
        <xdr:cNvSpPr/>
      </xdr:nvSpPr>
      <xdr:spPr>
        <a:xfrm>
          <a:off x="5137280" y="15943934"/>
          <a:ext cx="2039809" cy="1150267"/>
        </a:xfrm>
        <a:custGeom>
          <a:avLst/>
          <a:gdLst/>
          <a:ahLst/>
          <a:cxnLst/>
          <a:rect l="0" t="0" r="0" b="0"/>
          <a:pathLst>
            <a:path w="2039809" h="1150267">
              <a:moveTo>
                <a:pt x="12567" y="0"/>
              </a:moveTo>
              <a:lnTo>
                <a:pt x="179191" y="1143000"/>
              </a:lnTo>
              <a:lnTo>
                <a:pt x="172908" y="1137566"/>
              </a:lnTo>
              <a:lnTo>
                <a:pt x="2039808" y="1137566"/>
              </a:lnTo>
              <a:lnTo>
                <a:pt x="2039808" y="1150266"/>
              </a:lnTo>
              <a:lnTo>
                <a:pt x="172908" y="1150266"/>
              </a:lnTo>
              <a:lnTo>
                <a:pt x="166624" y="1144832"/>
              </a:lnTo>
              <a:lnTo>
                <a:pt x="0" y="1832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286384</xdr:colOff>
      <xdr:row>89</xdr:row>
      <xdr:rowOff>99250</xdr:rowOff>
    </xdr:from>
    <xdr:ext cx="842538" cy="182550"/>
    <xdr:sp macro="_xll.MC_OnBranchLabelClick" textlink="">
      <xdr:nvSpPr>
        <xdr:cNvPr id="201" name="MC_BN_C_ghost_demand_T_ghost_saturated">
          <a:extLst>
            <a:ext uri="{FF2B5EF4-FFF2-40B4-BE49-F238E27FC236}">
              <a16:creationId xmlns:a16="http://schemas.microsoft.com/office/drawing/2014/main" id="{C78F111F-13D0-BCC2-61B8-F32B5C6C98B9}"/>
            </a:ext>
          </a:extLst>
        </xdr:cNvPr>
        <xdr:cNvSpPr txBox="1"/>
      </xdr:nvSpPr>
      <xdr:spPr>
        <a:xfrm>
          <a:off x="5339397" y="16996600"/>
          <a:ext cx="84253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Market Saturated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 editAs="oneCell">
    <xdr:from>
      <xdr:col>5</xdr:col>
      <xdr:colOff>4763</xdr:colOff>
      <xdr:row>19</xdr:row>
      <xdr:rowOff>109537</xdr:rowOff>
    </xdr:from>
    <xdr:to>
      <xdr:col>5</xdr:col>
      <xdr:colOff>176213</xdr:colOff>
      <xdr:row>20</xdr:row>
      <xdr:rowOff>80962</xdr:rowOff>
    </xdr:to>
    <xdr:sp macro="_xll.MC_OnNodeClick" textlink="">
      <xdr:nvSpPr>
        <xdr:cNvPr id="202" name="MC_T_flag_prime_strong">
          <a:extLst>
            <a:ext uri="{FF2B5EF4-FFF2-40B4-BE49-F238E27FC236}">
              <a16:creationId xmlns:a16="http://schemas.microsoft.com/office/drawing/2014/main" id="{15D50C8C-7358-C5E8-C6EE-6E14A16E48C6}"/>
            </a:ext>
          </a:extLst>
        </xdr:cNvPr>
        <xdr:cNvSpPr/>
      </xdr:nvSpPr>
      <xdr:spPr>
        <a:xfrm rot="16200000">
          <a:off x="9696450" y="3667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21</xdr:row>
      <xdr:rowOff>109538</xdr:rowOff>
    </xdr:from>
    <xdr:to>
      <xdr:col>4</xdr:col>
      <xdr:colOff>180975</xdr:colOff>
      <xdr:row>22</xdr:row>
      <xdr:rowOff>80963</xdr:rowOff>
    </xdr:to>
    <xdr:sp macro="_xll.MC_OnNodeClick" textlink="">
      <xdr:nvSpPr>
        <xdr:cNvPr id="203" name="MC_C_flag_prime">
          <a:extLst>
            <a:ext uri="{FF2B5EF4-FFF2-40B4-BE49-F238E27FC236}">
              <a16:creationId xmlns:a16="http://schemas.microsoft.com/office/drawing/2014/main" id="{468A2329-74CF-9229-D972-BB4D5E1EAC3D}"/>
            </a:ext>
          </a:extLst>
        </xdr:cNvPr>
        <xdr:cNvSpPr/>
      </xdr:nvSpPr>
      <xdr:spPr>
        <a:xfrm>
          <a:off x="7138988" y="4052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23</xdr:row>
      <xdr:rowOff>109537</xdr:rowOff>
    </xdr:from>
    <xdr:to>
      <xdr:col>5</xdr:col>
      <xdr:colOff>176213</xdr:colOff>
      <xdr:row>24</xdr:row>
      <xdr:rowOff>80962</xdr:rowOff>
    </xdr:to>
    <xdr:sp macro="_xll.MC_OnNodeClick" textlink="">
      <xdr:nvSpPr>
        <xdr:cNvPr id="204" name="MC_T_flag_prime_avg">
          <a:extLst>
            <a:ext uri="{FF2B5EF4-FFF2-40B4-BE49-F238E27FC236}">
              <a16:creationId xmlns:a16="http://schemas.microsoft.com/office/drawing/2014/main" id="{39182B2C-3A4A-506C-395F-5EB016EFBD10}"/>
            </a:ext>
          </a:extLst>
        </xdr:cNvPr>
        <xdr:cNvSpPr/>
      </xdr:nvSpPr>
      <xdr:spPr>
        <a:xfrm rot="16200000">
          <a:off x="9696450" y="4429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25</xdr:row>
      <xdr:rowOff>109537</xdr:rowOff>
    </xdr:from>
    <xdr:to>
      <xdr:col>5</xdr:col>
      <xdr:colOff>176213</xdr:colOff>
      <xdr:row>26</xdr:row>
      <xdr:rowOff>80962</xdr:rowOff>
    </xdr:to>
    <xdr:sp macro="_xll.MC_OnNodeClick" textlink="">
      <xdr:nvSpPr>
        <xdr:cNvPr id="205" name="MC_T_flag_prime_below">
          <a:extLst>
            <a:ext uri="{FF2B5EF4-FFF2-40B4-BE49-F238E27FC236}">
              <a16:creationId xmlns:a16="http://schemas.microsoft.com/office/drawing/2014/main" id="{C9F79633-BF64-2A4F-0AEF-DB25C2F4EB21}"/>
            </a:ext>
          </a:extLst>
        </xdr:cNvPr>
        <xdr:cNvSpPr/>
      </xdr:nvSpPr>
      <xdr:spPr>
        <a:xfrm rot="16200000">
          <a:off x="9696450" y="4810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27</xdr:row>
      <xdr:rowOff>109538</xdr:rowOff>
    </xdr:from>
    <xdr:to>
      <xdr:col>3</xdr:col>
      <xdr:colOff>180975</xdr:colOff>
      <xdr:row>28</xdr:row>
      <xdr:rowOff>80963</xdr:rowOff>
    </xdr:to>
    <xdr:sp macro="_xll.MC_OnNodeClick" textlink="">
      <xdr:nvSpPr>
        <xdr:cNvPr id="206" name="MC_C_location_flag">
          <a:extLst>
            <a:ext uri="{FF2B5EF4-FFF2-40B4-BE49-F238E27FC236}">
              <a16:creationId xmlns:a16="http://schemas.microsoft.com/office/drawing/2014/main" id="{073354E7-5FB6-1A7D-5E4A-258B861F8525}"/>
            </a:ext>
          </a:extLst>
        </xdr:cNvPr>
        <xdr:cNvSpPr/>
      </xdr:nvSpPr>
      <xdr:spPr>
        <a:xfrm>
          <a:off x="5062538" y="5195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29</xdr:row>
      <xdr:rowOff>109537</xdr:rowOff>
    </xdr:from>
    <xdr:to>
      <xdr:col>5</xdr:col>
      <xdr:colOff>176213</xdr:colOff>
      <xdr:row>30</xdr:row>
      <xdr:rowOff>80962</xdr:rowOff>
    </xdr:to>
    <xdr:sp macro="_xll.MC_OnNodeClick" textlink="">
      <xdr:nvSpPr>
        <xdr:cNvPr id="207" name="MC_T_flag_good_strong">
          <a:extLst>
            <a:ext uri="{FF2B5EF4-FFF2-40B4-BE49-F238E27FC236}">
              <a16:creationId xmlns:a16="http://schemas.microsoft.com/office/drawing/2014/main" id="{8F935125-8CAF-0E4F-893E-67CF4F638FFD}"/>
            </a:ext>
          </a:extLst>
        </xdr:cNvPr>
        <xdr:cNvSpPr/>
      </xdr:nvSpPr>
      <xdr:spPr>
        <a:xfrm rot="16200000">
          <a:off x="9696450" y="5572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31</xdr:row>
      <xdr:rowOff>109538</xdr:rowOff>
    </xdr:from>
    <xdr:to>
      <xdr:col>4</xdr:col>
      <xdr:colOff>180975</xdr:colOff>
      <xdr:row>32</xdr:row>
      <xdr:rowOff>80963</xdr:rowOff>
    </xdr:to>
    <xdr:sp macro="_xll.MC_OnNodeClick" textlink="">
      <xdr:nvSpPr>
        <xdr:cNvPr id="208" name="MC_C_flag_good">
          <a:extLst>
            <a:ext uri="{FF2B5EF4-FFF2-40B4-BE49-F238E27FC236}">
              <a16:creationId xmlns:a16="http://schemas.microsoft.com/office/drawing/2014/main" id="{1D4759A5-B446-3343-926D-8E0BFDAFDCE1}"/>
            </a:ext>
          </a:extLst>
        </xdr:cNvPr>
        <xdr:cNvSpPr/>
      </xdr:nvSpPr>
      <xdr:spPr>
        <a:xfrm>
          <a:off x="7138988" y="5957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33</xdr:row>
      <xdr:rowOff>109537</xdr:rowOff>
    </xdr:from>
    <xdr:to>
      <xdr:col>5</xdr:col>
      <xdr:colOff>176213</xdr:colOff>
      <xdr:row>34</xdr:row>
      <xdr:rowOff>80962</xdr:rowOff>
    </xdr:to>
    <xdr:sp macro="_xll.MC_OnNodeClick" textlink="">
      <xdr:nvSpPr>
        <xdr:cNvPr id="209" name="MC_T_flag_good_avg">
          <a:extLst>
            <a:ext uri="{FF2B5EF4-FFF2-40B4-BE49-F238E27FC236}">
              <a16:creationId xmlns:a16="http://schemas.microsoft.com/office/drawing/2014/main" id="{28999AF0-A797-09BB-3826-5D4DCD6A313C}"/>
            </a:ext>
          </a:extLst>
        </xdr:cNvPr>
        <xdr:cNvSpPr/>
      </xdr:nvSpPr>
      <xdr:spPr>
        <a:xfrm rot="16200000">
          <a:off x="9696450" y="6334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35</xdr:row>
      <xdr:rowOff>109537</xdr:rowOff>
    </xdr:from>
    <xdr:to>
      <xdr:col>5</xdr:col>
      <xdr:colOff>176213</xdr:colOff>
      <xdr:row>36</xdr:row>
      <xdr:rowOff>80962</xdr:rowOff>
    </xdr:to>
    <xdr:sp macro="_xll.MC_OnNodeClick" textlink="">
      <xdr:nvSpPr>
        <xdr:cNvPr id="210" name="MC_T_flag_good_below">
          <a:extLst>
            <a:ext uri="{FF2B5EF4-FFF2-40B4-BE49-F238E27FC236}">
              <a16:creationId xmlns:a16="http://schemas.microsoft.com/office/drawing/2014/main" id="{44AB0BE5-38C2-BB36-BF6B-C2850FD0FA13}"/>
            </a:ext>
          </a:extLst>
        </xdr:cNvPr>
        <xdr:cNvSpPr/>
      </xdr:nvSpPr>
      <xdr:spPr>
        <a:xfrm rot="16200000">
          <a:off x="9696450" y="6715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37</xdr:row>
      <xdr:rowOff>109537</xdr:rowOff>
    </xdr:from>
    <xdr:to>
      <xdr:col>6</xdr:col>
      <xdr:colOff>176213</xdr:colOff>
      <xdr:row>38</xdr:row>
      <xdr:rowOff>80962</xdr:rowOff>
    </xdr:to>
    <xdr:sp macro="_xll.MC_OnNodeClick" textlink="">
      <xdr:nvSpPr>
        <xdr:cNvPr id="211" name="MC_T_rebrand_ok">
          <a:extLst>
            <a:ext uri="{FF2B5EF4-FFF2-40B4-BE49-F238E27FC236}">
              <a16:creationId xmlns:a16="http://schemas.microsoft.com/office/drawing/2014/main" id="{E265A4BA-8B6A-8CF5-7550-D2060FB54D47}"/>
            </a:ext>
          </a:extLst>
        </xdr:cNvPr>
        <xdr:cNvSpPr/>
      </xdr:nvSpPr>
      <xdr:spPr>
        <a:xfrm rot="16200000">
          <a:off x="12596813" y="7096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39</xdr:row>
      <xdr:rowOff>109538</xdr:rowOff>
    </xdr:from>
    <xdr:to>
      <xdr:col>5</xdr:col>
      <xdr:colOff>180975</xdr:colOff>
      <xdr:row>40</xdr:row>
      <xdr:rowOff>80963</xdr:rowOff>
    </xdr:to>
    <xdr:sp macro="_xll.MC_OnNodeClick" textlink="">
      <xdr:nvSpPr>
        <xdr:cNvPr id="212" name="MC_C_rebrand">
          <a:extLst>
            <a:ext uri="{FF2B5EF4-FFF2-40B4-BE49-F238E27FC236}">
              <a16:creationId xmlns:a16="http://schemas.microsoft.com/office/drawing/2014/main" id="{CA8FFCDC-79D9-8588-E525-75A9D85809BB}"/>
            </a:ext>
          </a:extLst>
        </xdr:cNvPr>
        <xdr:cNvSpPr/>
      </xdr:nvSpPr>
      <xdr:spPr>
        <a:xfrm>
          <a:off x="9696450" y="7481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41</xdr:row>
      <xdr:rowOff>109537</xdr:rowOff>
    </xdr:from>
    <xdr:to>
      <xdr:col>6</xdr:col>
      <xdr:colOff>176213</xdr:colOff>
      <xdr:row>42</xdr:row>
      <xdr:rowOff>80962</xdr:rowOff>
    </xdr:to>
    <xdr:sp macro="_xll.MC_OnNodeClick" textlink="">
      <xdr:nvSpPr>
        <xdr:cNvPr id="213" name="MC_T_rebrand_marginal">
          <a:extLst>
            <a:ext uri="{FF2B5EF4-FFF2-40B4-BE49-F238E27FC236}">
              <a16:creationId xmlns:a16="http://schemas.microsoft.com/office/drawing/2014/main" id="{4813D088-5F16-69F6-0786-0658D476A22D}"/>
            </a:ext>
          </a:extLst>
        </xdr:cNvPr>
        <xdr:cNvSpPr/>
      </xdr:nvSpPr>
      <xdr:spPr>
        <a:xfrm rot="16200000">
          <a:off x="12596813" y="7858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43</xdr:row>
      <xdr:rowOff>109537</xdr:rowOff>
    </xdr:from>
    <xdr:to>
      <xdr:col>6</xdr:col>
      <xdr:colOff>176213</xdr:colOff>
      <xdr:row>44</xdr:row>
      <xdr:rowOff>80962</xdr:rowOff>
    </xdr:to>
    <xdr:sp macro="_xll.MC_OnNodeClick" textlink="">
      <xdr:nvSpPr>
        <xdr:cNvPr id="214" name="MC_T_rebrand_fail">
          <a:extLst>
            <a:ext uri="{FF2B5EF4-FFF2-40B4-BE49-F238E27FC236}">
              <a16:creationId xmlns:a16="http://schemas.microsoft.com/office/drawing/2014/main" id="{E4D99252-3518-3708-00B7-66B8BD304A2C}"/>
            </a:ext>
          </a:extLst>
        </xdr:cNvPr>
        <xdr:cNvSpPr/>
      </xdr:nvSpPr>
      <xdr:spPr>
        <a:xfrm rot="16200000">
          <a:off x="12596813" y="8239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45</xdr:row>
      <xdr:rowOff>109538</xdr:rowOff>
    </xdr:from>
    <xdr:to>
      <xdr:col>4</xdr:col>
      <xdr:colOff>180975</xdr:colOff>
      <xdr:row>46</xdr:row>
      <xdr:rowOff>80963</xdr:rowOff>
    </xdr:to>
    <xdr:sp macro="_xll.MC_OnNodeClick" textlink="">
      <xdr:nvSpPr>
        <xdr:cNvPr id="215" name="MC_D_flag_poor">
          <a:extLst>
            <a:ext uri="{FF2B5EF4-FFF2-40B4-BE49-F238E27FC236}">
              <a16:creationId xmlns:a16="http://schemas.microsoft.com/office/drawing/2014/main" id="{C3187199-FFD9-25CA-1DA0-3715CD157165}"/>
            </a:ext>
          </a:extLst>
        </xdr:cNvPr>
        <xdr:cNvSpPr/>
      </xdr:nvSpPr>
      <xdr:spPr>
        <a:xfrm>
          <a:off x="7138988" y="8624888"/>
          <a:ext cx="171450" cy="161925"/>
        </a:xfrm>
        <a:prstGeom prst="can">
          <a:avLst/>
        </a:prstGeom>
        <a:solidFill>
          <a:srgbClr val="0F6E56"/>
        </a:solidFill>
        <a:ln w="12700">
          <a:solidFill>
            <a:srgbClr val="08504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47</xdr:row>
      <xdr:rowOff>109537</xdr:rowOff>
    </xdr:from>
    <xdr:to>
      <xdr:col>5</xdr:col>
      <xdr:colOff>176213</xdr:colOff>
      <xdr:row>48</xdr:row>
      <xdr:rowOff>80962</xdr:rowOff>
    </xdr:to>
    <xdr:sp macro="_xll.MC_OnNodeClick" textlink="">
      <xdr:nvSpPr>
        <xdr:cNvPr id="216" name="MC_T_relocate">
          <a:extLst>
            <a:ext uri="{FF2B5EF4-FFF2-40B4-BE49-F238E27FC236}">
              <a16:creationId xmlns:a16="http://schemas.microsoft.com/office/drawing/2014/main" id="{C90A8890-BBC9-0273-2086-E278277729B5}"/>
            </a:ext>
          </a:extLst>
        </xdr:cNvPr>
        <xdr:cNvSpPr/>
      </xdr:nvSpPr>
      <xdr:spPr>
        <a:xfrm rot="16200000">
          <a:off x="9696450" y="9001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49</xdr:row>
      <xdr:rowOff>109537</xdr:rowOff>
    </xdr:from>
    <xdr:to>
      <xdr:col>5</xdr:col>
      <xdr:colOff>176213</xdr:colOff>
      <xdr:row>50</xdr:row>
      <xdr:rowOff>80962</xdr:rowOff>
    </xdr:to>
    <xdr:sp macro="_xll.MC_OnNodeClick" textlink="">
      <xdr:nvSpPr>
        <xdr:cNvPr id="217" name="MC_T_close">
          <a:extLst>
            <a:ext uri="{FF2B5EF4-FFF2-40B4-BE49-F238E27FC236}">
              <a16:creationId xmlns:a16="http://schemas.microsoft.com/office/drawing/2014/main" id="{47ED8C14-2EF2-607D-977D-39AC7AC4318C}"/>
            </a:ext>
          </a:extLst>
        </xdr:cNvPr>
        <xdr:cNvSpPr/>
      </xdr:nvSpPr>
      <xdr:spPr>
        <a:xfrm rot="16200000">
          <a:off x="9696450" y="9382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2</xdr:col>
      <xdr:colOff>9525</xdr:colOff>
      <xdr:row>51</xdr:row>
      <xdr:rowOff>109538</xdr:rowOff>
    </xdr:from>
    <xdr:to>
      <xdr:col>2</xdr:col>
      <xdr:colOff>180975</xdr:colOff>
      <xdr:row>52</xdr:row>
      <xdr:rowOff>80963</xdr:rowOff>
    </xdr:to>
    <xdr:sp macro="_xll.MC_OnNodeClick" textlink="">
      <xdr:nvSpPr>
        <xdr:cNvPr id="218" name="MC_D_root">
          <a:extLst>
            <a:ext uri="{FF2B5EF4-FFF2-40B4-BE49-F238E27FC236}">
              <a16:creationId xmlns:a16="http://schemas.microsoft.com/office/drawing/2014/main" id="{A200088D-21F8-6BC9-97D8-4A86D4DE6751}"/>
            </a:ext>
          </a:extLst>
        </xdr:cNvPr>
        <xdr:cNvSpPr/>
      </xdr:nvSpPr>
      <xdr:spPr>
        <a:xfrm>
          <a:off x="2262188" y="9767888"/>
          <a:ext cx="171450" cy="161925"/>
        </a:xfrm>
        <a:prstGeom prst="can">
          <a:avLst/>
        </a:prstGeom>
        <a:solidFill>
          <a:srgbClr val="0F6E56"/>
        </a:solidFill>
        <a:ln w="12700">
          <a:solidFill>
            <a:srgbClr val="08504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53</xdr:row>
      <xdr:rowOff>109537</xdr:rowOff>
    </xdr:from>
    <xdr:to>
      <xdr:col>5</xdr:col>
      <xdr:colOff>176213</xdr:colOff>
      <xdr:row>54</xdr:row>
      <xdr:rowOff>80962</xdr:rowOff>
    </xdr:to>
    <xdr:sp macro="_xll.MC_OnNodeClick" textlink="">
      <xdr:nvSpPr>
        <xdr:cNvPr id="219" name="MC_T_fran_exp_exceed">
          <a:extLst>
            <a:ext uri="{FF2B5EF4-FFF2-40B4-BE49-F238E27FC236}">
              <a16:creationId xmlns:a16="http://schemas.microsoft.com/office/drawing/2014/main" id="{1DAB8239-2855-8631-3ACC-105546C0F41F}"/>
            </a:ext>
          </a:extLst>
        </xdr:cNvPr>
        <xdr:cNvSpPr/>
      </xdr:nvSpPr>
      <xdr:spPr>
        <a:xfrm rot="16200000">
          <a:off x="9696450" y="10144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55</xdr:row>
      <xdr:rowOff>109538</xdr:rowOff>
    </xdr:from>
    <xdr:to>
      <xdr:col>4</xdr:col>
      <xdr:colOff>180975</xdr:colOff>
      <xdr:row>56</xdr:row>
      <xdr:rowOff>80963</xdr:rowOff>
    </xdr:to>
    <xdr:sp macro="_xll.MC_OnNodeClick" textlink="">
      <xdr:nvSpPr>
        <xdr:cNvPr id="220" name="MC_C_fran_exp">
          <a:extLst>
            <a:ext uri="{FF2B5EF4-FFF2-40B4-BE49-F238E27FC236}">
              <a16:creationId xmlns:a16="http://schemas.microsoft.com/office/drawing/2014/main" id="{99648E6F-E92D-EEE7-463C-B5AFC06131B3}"/>
            </a:ext>
          </a:extLst>
        </xdr:cNvPr>
        <xdr:cNvSpPr/>
      </xdr:nvSpPr>
      <xdr:spPr>
        <a:xfrm>
          <a:off x="7138988" y="10529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57</xdr:row>
      <xdr:rowOff>109537</xdr:rowOff>
    </xdr:from>
    <xdr:to>
      <xdr:col>5</xdr:col>
      <xdr:colOff>176213</xdr:colOff>
      <xdr:row>58</xdr:row>
      <xdr:rowOff>80962</xdr:rowOff>
    </xdr:to>
    <xdr:sp macro="_xll.MC_OnNodeClick" textlink="">
      <xdr:nvSpPr>
        <xdr:cNvPr id="221" name="MC_T_fran_exp_meets">
          <a:extLst>
            <a:ext uri="{FF2B5EF4-FFF2-40B4-BE49-F238E27FC236}">
              <a16:creationId xmlns:a16="http://schemas.microsoft.com/office/drawing/2014/main" id="{45C5572B-BFFB-62C9-5EF7-562EF01D6139}"/>
            </a:ext>
          </a:extLst>
        </xdr:cNvPr>
        <xdr:cNvSpPr/>
      </xdr:nvSpPr>
      <xdr:spPr>
        <a:xfrm rot="16200000">
          <a:off x="9696450" y="10906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59</xdr:row>
      <xdr:rowOff>109537</xdr:rowOff>
    </xdr:from>
    <xdr:to>
      <xdr:col>5</xdr:col>
      <xdr:colOff>176213</xdr:colOff>
      <xdr:row>60</xdr:row>
      <xdr:rowOff>80962</xdr:rowOff>
    </xdr:to>
    <xdr:sp macro="_xll.MC_OnNodeClick" textlink="">
      <xdr:nvSpPr>
        <xdr:cNvPr id="222" name="MC_T_fran_exp_under">
          <a:extLst>
            <a:ext uri="{FF2B5EF4-FFF2-40B4-BE49-F238E27FC236}">
              <a16:creationId xmlns:a16="http://schemas.microsoft.com/office/drawing/2014/main" id="{80B628F4-CF9F-696B-F561-043E60D80573}"/>
            </a:ext>
          </a:extLst>
        </xdr:cNvPr>
        <xdr:cNvSpPr/>
      </xdr:nvSpPr>
      <xdr:spPr>
        <a:xfrm rot="16200000">
          <a:off x="9696450" y="11287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61</xdr:row>
      <xdr:rowOff>109538</xdr:rowOff>
    </xdr:from>
    <xdr:to>
      <xdr:col>3</xdr:col>
      <xdr:colOff>180975</xdr:colOff>
      <xdr:row>62</xdr:row>
      <xdr:rowOff>80963</xdr:rowOff>
    </xdr:to>
    <xdr:sp macro="_xll.MC_OnNodeClick" textlink="">
      <xdr:nvSpPr>
        <xdr:cNvPr id="223" name="MC_C_franchise_recruit">
          <a:extLst>
            <a:ext uri="{FF2B5EF4-FFF2-40B4-BE49-F238E27FC236}">
              <a16:creationId xmlns:a16="http://schemas.microsoft.com/office/drawing/2014/main" id="{F4A0E3D4-CEEC-43DA-0A74-3B2362685A84}"/>
            </a:ext>
          </a:extLst>
        </xdr:cNvPr>
        <xdr:cNvSpPr/>
      </xdr:nvSpPr>
      <xdr:spPr>
        <a:xfrm>
          <a:off x="5062538" y="11672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63</xdr:row>
      <xdr:rowOff>109537</xdr:rowOff>
    </xdr:from>
    <xdr:to>
      <xdr:col>5</xdr:col>
      <xdr:colOff>176213</xdr:colOff>
      <xdr:row>64</xdr:row>
      <xdr:rowOff>80962</xdr:rowOff>
    </xdr:to>
    <xdr:sp macro="_xll.MC_OnNodeClick" textlink="">
      <xdr:nvSpPr>
        <xdr:cNvPr id="224" name="MC_T_fran_avg_meets">
          <a:extLst>
            <a:ext uri="{FF2B5EF4-FFF2-40B4-BE49-F238E27FC236}">
              <a16:creationId xmlns:a16="http://schemas.microsoft.com/office/drawing/2014/main" id="{897755AE-C075-69BA-C822-EDF9220E5761}"/>
            </a:ext>
          </a:extLst>
        </xdr:cNvPr>
        <xdr:cNvSpPr/>
      </xdr:nvSpPr>
      <xdr:spPr>
        <a:xfrm rot="16200000">
          <a:off x="9696450" y="1204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65</xdr:row>
      <xdr:rowOff>109538</xdr:rowOff>
    </xdr:from>
    <xdr:to>
      <xdr:col>4</xdr:col>
      <xdr:colOff>180975</xdr:colOff>
      <xdr:row>66</xdr:row>
      <xdr:rowOff>80963</xdr:rowOff>
    </xdr:to>
    <xdr:sp macro="_xll.MC_OnNodeClick" textlink="">
      <xdr:nvSpPr>
        <xdr:cNvPr id="225" name="MC_C_fran_avg">
          <a:extLst>
            <a:ext uri="{FF2B5EF4-FFF2-40B4-BE49-F238E27FC236}">
              <a16:creationId xmlns:a16="http://schemas.microsoft.com/office/drawing/2014/main" id="{085B4F26-8E1B-EB63-2AB5-34307DBCE257}"/>
            </a:ext>
          </a:extLst>
        </xdr:cNvPr>
        <xdr:cNvSpPr/>
      </xdr:nvSpPr>
      <xdr:spPr>
        <a:xfrm>
          <a:off x="7138988" y="12434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67</xdr:row>
      <xdr:rowOff>109537</xdr:rowOff>
    </xdr:from>
    <xdr:to>
      <xdr:col>5</xdr:col>
      <xdr:colOff>176213</xdr:colOff>
      <xdr:row>68</xdr:row>
      <xdr:rowOff>80962</xdr:rowOff>
    </xdr:to>
    <xdr:sp macro="_xll.MC_OnNodeClick" textlink="">
      <xdr:nvSpPr>
        <xdr:cNvPr id="226" name="MC_T_fran_avg_below">
          <a:extLst>
            <a:ext uri="{FF2B5EF4-FFF2-40B4-BE49-F238E27FC236}">
              <a16:creationId xmlns:a16="http://schemas.microsoft.com/office/drawing/2014/main" id="{D32E67D2-F41B-0B92-8764-DA6F96DF4577}"/>
            </a:ext>
          </a:extLst>
        </xdr:cNvPr>
        <xdr:cNvSpPr/>
      </xdr:nvSpPr>
      <xdr:spPr>
        <a:xfrm rot="16200000">
          <a:off x="9696450" y="12811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69</xdr:row>
      <xdr:rowOff>109537</xdr:rowOff>
    </xdr:from>
    <xdr:to>
      <xdr:col>5</xdr:col>
      <xdr:colOff>176213</xdr:colOff>
      <xdr:row>70</xdr:row>
      <xdr:rowOff>80962</xdr:rowOff>
    </xdr:to>
    <xdr:sp macro="_xll.MC_OnNodeClick" textlink="">
      <xdr:nvSpPr>
        <xdr:cNvPr id="227" name="MC_T_fran_avg_fails">
          <a:extLst>
            <a:ext uri="{FF2B5EF4-FFF2-40B4-BE49-F238E27FC236}">
              <a16:creationId xmlns:a16="http://schemas.microsoft.com/office/drawing/2014/main" id="{C6E24A63-B3C3-FD90-E8C9-8BA2C744FAEB}"/>
            </a:ext>
          </a:extLst>
        </xdr:cNvPr>
        <xdr:cNvSpPr/>
      </xdr:nvSpPr>
      <xdr:spPr>
        <a:xfrm rot="16200000">
          <a:off x="9696450" y="13192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71</xdr:row>
      <xdr:rowOff>109537</xdr:rowOff>
    </xdr:from>
    <xdr:to>
      <xdr:col>6</xdr:col>
      <xdr:colOff>176213</xdr:colOff>
      <xdr:row>72</xdr:row>
      <xdr:rowOff>80962</xdr:rowOff>
    </xdr:to>
    <xdr:sp macro="_xll.MC_OnNodeClick" textlink="">
      <xdr:nvSpPr>
        <xdr:cNvPr id="228" name="MC_T_support_ok">
          <a:extLst>
            <a:ext uri="{FF2B5EF4-FFF2-40B4-BE49-F238E27FC236}">
              <a16:creationId xmlns:a16="http://schemas.microsoft.com/office/drawing/2014/main" id="{DB361E5F-0892-EA6F-567E-B88E36189CBC}"/>
            </a:ext>
          </a:extLst>
        </xdr:cNvPr>
        <xdr:cNvSpPr/>
      </xdr:nvSpPr>
      <xdr:spPr>
        <a:xfrm rot="16200000">
          <a:off x="12596813" y="13573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73</xdr:row>
      <xdr:rowOff>109538</xdr:rowOff>
    </xdr:from>
    <xdr:to>
      <xdr:col>5</xdr:col>
      <xdr:colOff>180975</xdr:colOff>
      <xdr:row>74</xdr:row>
      <xdr:rowOff>80963</xdr:rowOff>
    </xdr:to>
    <xdr:sp macro="_xll.MC_OnNodeClick" textlink="">
      <xdr:nvSpPr>
        <xdr:cNvPr id="229" name="MC_C_support">
          <a:extLst>
            <a:ext uri="{FF2B5EF4-FFF2-40B4-BE49-F238E27FC236}">
              <a16:creationId xmlns:a16="http://schemas.microsoft.com/office/drawing/2014/main" id="{55B08A2E-32D6-3943-FF68-15EA3FB0F616}"/>
            </a:ext>
          </a:extLst>
        </xdr:cNvPr>
        <xdr:cNvSpPr/>
      </xdr:nvSpPr>
      <xdr:spPr>
        <a:xfrm>
          <a:off x="9696450" y="13958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75</xdr:row>
      <xdr:rowOff>109537</xdr:rowOff>
    </xdr:from>
    <xdr:to>
      <xdr:col>6</xdr:col>
      <xdr:colOff>176213</xdr:colOff>
      <xdr:row>76</xdr:row>
      <xdr:rowOff>80962</xdr:rowOff>
    </xdr:to>
    <xdr:sp macro="_xll.MC_OnNodeClick" textlink="">
      <xdr:nvSpPr>
        <xdr:cNvPr id="230" name="MC_T_support_fail">
          <a:extLst>
            <a:ext uri="{FF2B5EF4-FFF2-40B4-BE49-F238E27FC236}">
              <a16:creationId xmlns:a16="http://schemas.microsoft.com/office/drawing/2014/main" id="{1BDB3C89-1507-1EB3-C1CD-5DF94888165A}"/>
            </a:ext>
          </a:extLst>
        </xdr:cNvPr>
        <xdr:cNvSpPr/>
      </xdr:nvSpPr>
      <xdr:spPr>
        <a:xfrm rot="16200000">
          <a:off x="12596813" y="14335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77</xdr:row>
      <xdr:rowOff>109538</xdr:rowOff>
    </xdr:from>
    <xdr:to>
      <xdr:col>4</xdr:col>
      <xdr:colOff>180975</xdr:colOff>
      <xdr:row>78</xdr:row>
      <xdr:rowOff>80963</xdr:rowOff>
    </xdr:to>
    <xdr:sp macro="_xll.MC_OnNodeClick" textlink="">
      <xdr:nvSpPr>
        <xdr:cNvPr id="231" name="MC_D_fran_weak">
          <a:extLst>
            <a:ext uri="{FF2B5EF4-FFF2-40B4-BE49-F238E27FC236}">
              <a16:creationId xmlns:a16="http://schemas.microsoft.com/office/drawing/2014/main" id="{5D82A079-B46B-4CDB-C28C-531D2D5AF9B9}"/>
            </a:ext>
          </a:extLst>
        </xdr:cNvPr>
        <xdr:cNvSpPr/>
      </xdr:nvSpPr>
      <xdr:spPr>
        <a:xfrm>
          <a:off x="7138988" y="14720888"/>
          <a:ext cx="171450" cy="161925"/>
        </a:xfrm>
        <a:prstGeom prst="can">
          <a:avLst/>
        </a:prstGeom>
        <a:solidFill>
          <a:srgbClr val="6FA899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79</xdr:row>
      <xdr:rowOff>109537</xdr:rowOff>
    </xdr:from>
    <xdr:to>
      <xdr:col>5</xdr:col>
      <xdr:colOff>176213</xdr:colOff>
      <xdr:row>80</xdr:row>
      <xdr:rowOff>80962</xdr:rowOff>
    </xdr:to>
    <xdr:sp macro="_xll.MC_OnNodeClick" textlink="">
      <xdr:nvSpPr>
        <xdr:cNvPr id="232" name="MC_T_terminate">
          <a:extLst>
            <a:ext uri="{FF2B5EF4-FFF2-40B4-BE49-F238E27FC236}">
              <a16:creationId xmlns:a16="http://schemas.microsoft.com/office/drawing/2014/main" id="{0098831B-2F54-CA87-D8F5-5A12CB94D348}"/>
            </a:ext>
          </a:extLst>
        </xdr:cNvPr>
        <xdr:cNvSpPr/>
      </xdr:nvSpPr>
      <xdr:spPr>
        <a:xfrm rot="16200000">
          <a:off x="9696450" y="15097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81</xdr:row>
      <xdr:rowOff>109537</xdr:rowOff>
    </xdr:from>
    <xdr:to>
      <xdr:col>4</xdr:col>
      <xdr:colOff>176213</xdr:colOff>
      <xdr:row>82</xdr:row>
      <xdr:rowOff>80962</xdr:rowOff>
    </xdr:to>
    <xdr:sp macro="_xll.MC_OnNodeClick" textlink="">
      <xdr:nvSpPr>
        <xdr:cNvPr id="233" name="MC_T_ghost_high">
          <a:extLst>
            <a:ext uri="{FF2B5EF4-FFF2-40B4-BE49-F238E27FC236}">
              <a16:creationId xmlns:a16="http://schemas.microsoft.com/office/drawing/2014/main" id="{F74BE6AB-7F74-ADD5-6DE0-F3694D7662F8}"/>
            </a:ext>
          </a:extLst>
        </xdr:cNvPr>
        <xdr:cNvSpPr/>
      </xdr:nvSpPr>
      <xdr:spPr>
        <a:xfrm rot="16200000">
          <a:off x="7138988" y="15478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83</xdr:row>
      <xdr:rowOff>109538</xdr:rowOff>
    </xdr:from>
    <xdr:to>
      <xdr:col>3</xdr:col>
      <xdr:colOff>180975</xdr:colOff>
      <xdr:row>84</xdr:row>
      <xdr:rowOff>80963</xdr:rowOff>
    </xdr:to>
    <xdr:sp macro="_xll.MC_OnNodeClick" textlink="">
      <xdr:nvSpPr>
        <xdr:cNvPr id="234" name="MC_C_ghost_demand">
          <a:extLst>
            <a:ext uri="{FF2B5EF4-FFF2-40B4-BE49-F238E27FC236}">
              <a16:creationId xmlns:a16="http://schemas.microsoft.com/office/drawing/2014/main" id="{2B3D09DB-74AE-47B6-E040-4FEC8D21560E}"/>
            </a:ext>
          </a:extLst>
        </xdr:cNvPr>
        <xdr:cNvSpPr/>
      </xdr:nvSpPr>
      <xdr:spPr>
        <a:xfrm>
          <a:off x="5062538" y="15863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85</xdr:row>
      <xdr:rowOff>109537</xdr:rowOff>
    </xdr:from>
    <xdr:to>
      <xdr:col>4</xdr:col>
      <xdr:colOff>176213</xdr:colOff>
      <xdr:row>86</xdr:row>
      <xdr:rowOff>80962</xdr:rowOff>
    </xdr:to>
    <xdr:sp macro="_xll.MC_OnNodeClick" textlink="">
      <xdr:nvSpPr>
        <xdr:cNvPr id="235" name="MC_T_ghost_med">
          <a:extLst>
            <a:ext uri="{FF2B5EF4-FFF2-40B4-BE49-F238E27FC236}">
              <a16:creationId xmlns:a16="http://schemas.microsoft.com/office/drawing/2014/main" id="{D06A7DDE-3B4C-3EF5-C66B-19F069E365D8}"/>
            </a:ext>
          </a:extLst>
        </xdr:cNvPr>
        <xdr:cNvSpPr/>
      </xdr:nvSpPr>
      <xdr:spPr>
        <a:xfrm rot="16200000">
          <a:off x="7138988" y="16240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87</xdr:row>
      <xdr:rowOff>109537</xdr:rowOff>
    </xdr:from>
    <xdr:to>
      <xdr:col>4</xdr:col>
      <xdr:colOff>176213</xdr:colOff>
      <xdr:row>88</xdr:row>
      <xdr:rowOff>80962</xdr:rowOff>
    </xdr:to>
    <xdr:sp macro="_xll.MC_OnNodeClick" textlink="">
      <xdr:nvSpPr>
        <xdr:cNvPr id="236" name="MC_T_ghost_low">
          <a:extLst>
            <a:ext uri="{FF2B5EF4-FFF2-40B4-BE49-F238E27FC236}">
              <a16:creationId xmlns:a16="http://schemas.microsoft.com/office/drawing/2014/main" id="{89B48BE9-1BC4-2199-5930-A3B2F3B2B920}"/>
            </a:ext>
          </a:extLst>
        </xdr:cNvPr>
        <xdr:cNvSpPr/>
      </xdr:nvSpPr>
      <xdr:spPr>
        <a:xfrm rot="16200000">
          <a:off x="7138988" y="16621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89</xdr:row>
      <xdr:rowOff>109537</xdr:rowOff>
    </xdr:from>
    <xdr:to>
      <xdr:col>4</xdr:col>
      <xdr:colOff>176213</xdr:colOff>
      <xdr:row>90</xdr:row>
      <xdr:rowOff>80962</xdr:rowOff>
    </xdr:to>
    <xdr:sp macro="_xll.MC_OnNodeClick" textlink="">
      <xdr:nvSpPr>
        <xdr:cNvPr id="237" name="MC_T_ghost_saturated">
          <a:extLst>
            <a:ext uri="{FF2B5EF4-FFF2-40B4-BE49-F238E27FC236}">
              <a16:creationId xmlns:a16="http://schemas.microsoft.com/office/drawing/2014/main" id="{A26AC059-1C04-83C4-A7F3-D827EE7696AE}"/>
            </a:ext>
          </a:extLst>
        </xdr:cNvPr>
        <xdr:cNvSpPr/>
      </xdr:nvSpPr>
      <xdr:spPr>
        <a:xfrm rot="16200000">
          <a:off x="7138988" y="17002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4763</xdr:colOff>
      <xdr:row>91</xdr:row>
      <xdr:rowOff>109537</xdr:rowOff>
    </xdr:from>
    <xdr:to>
      <xdr:col>3</xdr:col>
      <xdr:colOff>176213</xdr:colOff>
      <xdr:row>92</xdr:row>
      <xdr:rowOff>80962</xdr:rowOff>
    </xdr:to>
    <xdr:sp macro="_xll.MC_OnNodeClick" textlink="">
      <xdr:nvSpPr>
        <xdr:cNvPr id="238" name="MC_T_pass">
          <a:extLst>
            <a:ext uri="{FF2B5EF4-FFF2-40B4-BE49-F238E27FC236}">
              <a16:creationId xmlns:a16="http://schemas.microsoft.com/office/drawing/2014/main" id="{8A26B7CA-D3E3-1A78-B70C-FDACE42879B2}"/>
            </a:ext>
          </a:extLst>
        </xdr:cNvPr>
        <xdr:cNvSpPr/>
      </xdr:nvSpPr>
      <xdr:spPr>
        <a:xfrm rot="16200000">
          <a:off x="5062538" y="17383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7350B-074F-47D3-B0A6-2B2E353D05A3}">
  <dimension ref="A1"/>
  <sheetViews>
    <sheetView workbookViewId="0"/>
  </sheetViews>
  <sheetFormatPr defaultRowHeight="14.25" x14ac:dyDescent="0.45"/>
  <sheetData>
    <row r="1" spans="1:1" x14ac:dyDescent="0.45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F8BBB-F1CB-474A-983D-3F41CF12D495}">
  <dimension ref="A1:CJ1"/>
  <sheetViews>
    <sheetView workbookViewId="0"/>
  </sheetViews>
  <sheetFormatPr defaultRowHeight="14.25" x14ac:dyDescent="0.45"/>
  <sheetData>
    <row r="1" spans="1:88" x14ac:dyDescent="0.45">
      <c r="A1">
        <f>MC_Tree_1!MC_BP_C_flag_good_T_flag_good_strong</f>
        <v>0.3</v>
      </c>
      <c r="B1">
        <f>MC_Tree_1!MC_BV_C_flag_good_T_flag_good_strong</f>
        <v>2400000</v>
      </c>
      <c r="C1">
        <f>MC_Tree_1!MC_BP_C_flag_good_T_flag_good_avg</f>
        <v>0.45</v>
      </c>
      <c r="D1">
        <f>MC_Tree_1!MC_BV_C_flag_good_T_flag_good_avg</f>
        <v>1600000</v>
      </c>
      <c r="E1">
        <f>MC_Tree_1!MC_BP_C_flag_good_T_flag_good_below</f>
        <v>0.25</v>
      </c>
      <c r="F1">
        <f>MC_Tree_1!MC_BV_C_flag_good_T_flag_good_below</f>
        <v>900000</v>
      </c>
      <c r="G1">
        <f>MC_Tree_1!MC_BP_C_flag_prime_T_flag_prime_strong</f>
        <v>0.5</v>
      </c>
      <c r="H1">
        <f>MC_Tree_1!MC_BV_C_flag_prime_T_flag_prime_strong</f>
        <v>3200000</v>
      </c>
      <c r="I1">
        <f>MC_Tree_1!MC_BP_C_flag_prime_T_flag_prime_avg</f>
        <v>0.35</v>
      </c>
      <c r="J1">
        <f>MC_Tree_1!MC_BV_C_flag_prime_T_flag_prime_avg</f>
        <v>2200000</v>
      </c>
      <c r="K1">
        <f>MC_Tree_1!MC_BP_C_flag_prime_T_flag_prime_below</f>
        <v>0.15</v>
      </c>
      <c r="L1">
        <f>MC_Tree_1!MC_BV_C_flag_prime_T_flag_prime_below</f>
        <v>1400000</v>
      </c>
      <c r="M1">
        <f>MC_Tree_1!MC_BP_C_fran_avg_T_fran_avg_meets</f>
        <v>0.45</v>
      </c>
      <c r="N1">
        <f>MC_Tree_1!MC_BV_C_fran_avg_T_fran_avg_meets</f>
        <v>450000</v>
      </c>
      <c r="O1">
        <f>MC_Tree_1!MC_BP_C_fran_avg_T_fran_avg_below</f>
        <v>0.4</v>
      </c>
      <c r="P1">
        <f>MC_Tree_1!MC_BV_C_fran_avg_T_fran_avg_below</f>
        <v>200000</v>
      </c>
      <c r="Q1">
        <f>MC_Tree_1!MC_BP_C_fran_avg_T_fran_avg_fails</f>
        <v>0.15</v>
      </c>
      <c r="R1">
        <f>MC_Tree_1!MC_BV_C_fran_avg_T_fran_avg_fails</f>
        <v>-50000</v>
      </c>
      <c r="S1">
        <f>MC_Tree_1!MC_BP_C_fran_exp_T_fran_exp_exceed</f>
        <v>0.5</v>
      </c>
      <c r="T1">
        <f>MC_Tree_1!MC_BV_C_fran_exp_T_fran_exp_exceed</f>
        <v>800000</v>
      </c>
      <c r="U1">
        <f>MC_Tree_1!MC_BP_C_fran_exp_T_fran_exp_meets</f>
        <v>0.4</v>
      </c>
      <c r="V1">
        <f>MC_Tree_1!MC_BV_C_fran_exp_T_fran_exp_meets</f>
        <v>550000</v>
      </c>
      <c r="W1">
        <f>MC_Tree_1!MC_BP_C_fran_exp_T_fran_exp_under</f>
        <v>0.1</v>
      </c>
      <c r="X1">
        <f>MC_Tree_1!MC_BV_C_fran_exp_T_fran_exp_under</f>
        <v>250000</v>
      </c>
      <c r="Y1">
        <f>MC_Tree_1!MC_BP_C_franchise_recruit_C_fran_exp</f>
        <v>0.3</v>
      </c>
      <c r="Z1">
        <f>MC_Tree_1!MC_BV_C_franchise_recruit_C_fran_exp</f>
        <v>0</v>
      </c>
      <c r="AA1">
        <f>MC_Tree_1!MC_BP_C_franchise_recruit_C_fran_avg</f>
        <v>0.5</v>
      </c>
      <c r="AB1">
        <f>MC_Tree_1!MC_BV_C_franchise_recruit_C_fran_avg</f>
        <v>0</v>
      </c>
      <c r="AC1">
        <f>MC_Tree_1!MC_BP_C_franchise_recruit_D_fran_weak</f>
        <v>0.2</v>
      </c>
      <c r="AD1">
        <f>MC_Tree_1!MC_BV_C_franchise_recruit_D_fran_weak</f>
        <v>0</v>
      </c>
      <c r="AE1">
        <f>MC_Tree_1!MC_BP_C_ghost_demand_T_ghost_high</f>
        <v>0.25</v>
      </c>
      <c r="AF1">
        <f>MC_Tree_1!MC_BV_C_ghost_demand_T_ghost_high</f>
        <v>600000</v>
      </c>
      <c r="AG1">
        <f>MC_Tree_1!MC_BP_C_ghost_demand_T_ghost_med</f>
        <v>0.45</v>
      </c>
      <c r="AH1">
        <f>MC_Tree_1!MC_BV_C_ghost_demand_T_ghost_med</f>
        <v>350000</v>
      </c>
      <c r="AI1">
        <f>MC_Tree_1!MC_BP_C_ghost_demand_T_ghost_low</f>
        <v>0.2</v>
      </c>
      <c r="AJ1">
        <f>MC_Tree_1!MC_BV_C_ghost_demand_T_ghost_low</f>
        <v>120000</v>
      </c>
      <c r="AK1">
        <f>MC_Tree_1!MC_BP_C_ghost_demand_T_ghost_saturated</f>
        <v>0.1</v>
      </c>
      <c r="AL1">
        <f>MC_Tree_1!MC_BV_C_ghost_demand_T_ghost_saturated</f>
        <v>-50000</v>
      </c>
      <c r="AM1">
        <f>MC_Tree_1!MC_BP_C_location_flag_C_flag_prime</f>
        <v>0.35</v>
      </c>
      <c r="AN1">
        <f>MC_Tree_1!MC_BV_C_location_flag_C_flag_prime</f>
        <v>0</v>
      </c>
      <c r="AO1">
        <f>MC_Tree_1!MC_BP_C_location_flag_C_flag_good</f>
        <v>0.4</v>
      </c>
      <c r="AP1">
        <f>MC_Tree_1!MC_BV_C_location_flag_C_flag_good</f>
        <v>0</v>
      </c>
      <c r="AQ1">
        <f>MC_Tree_1!MC_BP_C_location_flag_D_flag_poor</f>
        <v>0.25</v>
      </c>
      <c r="AR1">
        <f>MC_Tree_1!MC_BV_C_location_flag_D_flag_poor</f>
        <v>0</v>
      </c>
      <c r="AS1">
        <f>MC_Tree_1!MC_BP_C_rebrand_T_rebrand_ok</f>
        <v>0.35</v>
      </c>
      <c r="AT1">
        <f>MC_Tree_1!MC_BV_C_rebrand_T_rebrand_ok</f>
        <v>1200000</v>
      </c>
      <c r="AU1">
        <f>MC_Tree_1!MC_BP_C_rebrand_T_rebrand_marginal</f>
        <v>0.4</v>
      </c>
      <c r="AV1">
        <f>MC_Tree_1!MC_BV_C_rebrand_T_rebrand_marginal</f>
        <v>500000</v>
      </c>
      <c r="AW1">
        <f>MC_Tree_1!MC_BP_C_rebrand_T_rebrand_fail</f>
        <v>0.25</v>
      </c>
      <c r="AX1">
        <f>MC_Tree_1!MC_BV_C_rebrand_T_rebrand_fail</f>
        <v>100000</v>
      </c>
      <c r="AY1">
        <f>MC_Tree_1!MC_BP_C_support_T_support_ok</f>
        <v>0.4</v>
      </c>
      <c r="AZ1">
        <f>MC_Tree_1!MC_BV_C_support_T_support_ok</f>
        <v>300000</v>
      </c>
      <c r="BA1">
        <f>MC_Tree_1!MC_BP_C_support_T_support_fail</f>
        <v>0.6</v>
      </c>
      <c r="BB1">
        <f>MC_Tree_1!MC_BV_C_support_T_support_fail</f>
        <v>50000</v>
      </c>
      <c r="BC1">
        <f>MC_Tree_1!MC_BV_D_flag_poor_C_rebrand</f>
        <v>-300000</v>
      </c>
      <c r="BD1">
        <f>MC_Tree_1!MC_BV_D_flag_poor_T_relocate</f>
        <v>200000</v>
      </c>
      <c r="BE1">
        <f>MC_Tree_1!MC_BV_D_flag_poor_T_close</f>
        <v>50000</v>
      </c>
      <c r="BF1">
        <f>MC_Tree_1!MC_BV_D_fran_weak_C_support</f>
        <v>-100000</v>
      </c>
      <c r="BG1">
        <f>MC_Tree_1!MC_BV_D_fran_weak_T_terminate</f>
        <v>-30000</v>
      </c>
      <c r="BH1">
        <f>MC_Tree_1!MC_BV_D_root_C_location_flag</f>
        <v>-1500000</v>
      </c>
      <c r="BI1">
        <f>MC_Tree_1!MC_BV_D_root_C_franchise_recruit</f>
        <v>-200000</v>
      </c>
      <c r="BJ1">
        <f>MC_Tree_1!MC_BV_D_root_C_ghost_demand</f>
        <v>-250000</v>
      </c>
      <c r="BK1">
        <f>MC_Tree_1!MC_BV_D_root_T_pass</f>
        <v>0</v>
      </c>
      <c r="BL1">
        <v>0</v>
      </c>
      <c r="BM1">
        <v>0</v>
      </c>
      <c r="BN1">
        <v>0</v>
      </c>
      <c r="BO1">
        <v>0</v>
      </c>
      <c r="BP1">
        <v>0</v>
      </c>
      <c r="BQ1">
        <v>0</v>
      </c>
      <c r="BR1">
        <v>0</v>
      </c>
      <c r="BS1">
        <v>0</v>
      </c>
      <c r="BT1">
        <v>0</v>
      </c>
      <c r="BU1">
        <v>0</v>
      </c>
      <c r="BV1">
        <v>0</v>
      </c>
      <c r="BW1">
        <v>0</v>
      </c>
      <c r="BX1">
        <v>0</v>
      </c>
      <c r="BY1">
        <v>0</v>
      </c>
      <c r="BZ1">
        <v>0</v>
      </c>
      <c r="CA1">
        <v>0</v>
      </c>
      <c r="CB1">
        <v>0</v>
      </c>
      <c r="CC1">
        <v>0</v>
      </c>
      <c r="CD1">
        <v>0</v>
      </c>
      <c r="CE1">
        <v>0</v>
      </c>
      <c r="CF1">
        <v>0</v>
      </c>
      <c r="CG1">
        <v>0</v>
      </c>
      <c r="CH1">
        <v>0</v>
      </c>
      <c r="CI1">
        <v>0</v>
      </c>
      <c r="CJ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528FD-475C-4B2E-BF24-2AC1BA74A336}">
  <dimension ref="B2:D50"/>
  <sheetViews>
    <sheetView tabSelected="1" workbookViewId="0"/>
  </sheetViews>
  <sheetFormatPr defaultRowHeight="14.25" x14ac:dyDescent="0.45"/>
  <cols>
    <col min="1" max="1" width="3.59765625" customWidth="1"/>
    <col min="2" max="2" width="55.59765625" customWidth="1"/>
    <col min="3" max="3" width="16.59765625" customWidth="1"/>
    <col min="4" max="4" width="45.59765625" customWidth="1"/>
  </cols>
  <sheetData>
    <row r="2" spans="2:2" ht="21" x14ac:dyDescent="0.65">
      <c r="B2" s="14" t="s">
        <v>34</v>
      </c>
    </row>
    <row r="3" spans="2:2" x14ac:dyDescent="0.45">
      <c r="B3" s="10" t="s">
        <v>35</v>
      </c>
    </row>
    <row r="5" spans="2:2" ht="15.75" x14ac:dyDescent="0.5">
      <c r="B5" s="15" t="s">
        <v>36</v>
      </c>
    </row>
    <row r="7" spans="2:2" x14ac:dyDescent="0.45">
      <c r="B7" t="s">
        <v>37</v>
      </c>
    </row>
    <row r="8" spans="2:2" x14ac:dyDescent="0.45">
      <c r="B8" t="s">
        <v>38</v>
      </c>
    </row>
    <row r="9" spans="2:2" x14ac:dyDescent="0.45">
      <c r="B9" t="s">
        <v>39</v>
      </c>
    </row>
    <row r="10" spans="2:2" x14ac:dyDescent="0.45">
      <c r="B10" t="s">
        <v>40</v>
      </c>
    </row>
    <row r="12" spans="2:2" x14ac:dyDescent="0.45">
      <c r="B12" s="8" t="s">
        <v>41</v>
      </c>
    </row>
    <row r="13" spans="2:2" x14ac:dyDescent="0.45">
      <c r="B13" t="s">
        <v>42</v>
      </c>
    </row>
    <row r="14" spans="2:2" x14ac:dyDescent="0.45">
      <c r="B14" t="s">
        <v>43</v>
      </c>
    </row>
    <row r="15" spans="2:2" x14ac:dyDescent="0.45">
      <c r="B15" t="s">
        <v>44</v>
      </c>
    </row>
    <row r="17" spans="2:2" x14ac:dyDescent="0.45">
      <c r="B17" s="8" t="s">
        <v>45</v>
      </c>
    </row>
    <row r="18" spans="2:2" x14ac:dyDescent="0.45">
      <c r="B18" t="s">
        <v>46</v>
      </c>
    </row>
    <row r="19" spans="2:2" x14ac:dyDescent="0.45">
      <c r="B19" t="s">
        <v>47</v>
      </c>
    </row>
    <row r="20" spans="2:2" x14ac:dyDescent="0.45">
      <c r="B20" t="s">
        <v>48</v>
      </c>
    </row>
    <row r="22" spans="2:2" x14ac:dyDescent="0.45">
      <c r="B22" s="8" t="s">
        <v>49</v>
      </c>
    </row>
    <row r="23" spans="2:2" x14ac:dyDescent="0.45">
      <c r="B23" t="s">
        <v>50</v>
      </c>
    </row>
    <row r="24" spans="2:2" x14ac:dyDescent="0.45">
      <c r="B24" t="s">
        <v>51</v>
      </c>
    </row>
    <row r="26" spans="2:2" ht="15.75" x14ac:dyDescent="0.5">
      <c r="B26" s="15" t="s">
        <v>52</v>
      </c>
    </row>
    <row r="28" spans="2:2" x14ac:dyDescent="0.45">
      <c r="B28" t="s">
        <v>53</v>
      </c>
    </row>
    <row r="29" spans="2:2" x14ac:dyDescent="0.45">
      <c r="B29" t="s">
        <v>54</v>
      </c>
    </row>
    <row r="32" spans="2:2" ht="15.75" x14ac:dyDescent="0.5">
      <c r="B32" s="15" t="s">
        <v>55</v>
      </c>
    </row>
    <row r="34" spans="2:4" x14ac:dyDescent="0.45">
      <c r="B34" s="11" t="s">
        <v>15</v>
      </c>
      <c r="C34" s="11" t="s">
        <v>16</v>
      </c>
      <c r="D34" s="11" t="s">
        <v>18</v>
      </c>
    </row>
    <row r="35" spans="2:4" x14ac:dyDescent="0.45">
      <c r="B35" s="12" t="s">
        <v>56</v>
      </c>
      <c r="C35" s="16">
        <v>1500000</v>
      </c>
      <c r="D35" s="12" t="s">
        <v>57</v>
      </c>
    </row>
    <row r="36" spans="2:4" x14ac:dyDescent="0.45">
      <c r="B36" s="12" t="s">
        <v>58</v>
      </c>
      <c r="C36" s="16">
        <v>200000</v>
      </c>
      <c r="D36" s="12" t="s">
        <v>59</v>
      </c>
    </row>
    <row r="37" spans="2:4" x14ac:dyDescent="0.45">
      <c r="B37" s="12" t="s">
        <v>60</v>
      </c>
      <c r="C37" s="16">
        <v>250000</v>
      </c>
      <c r="D37" s="12" t="s">
        <v>61</v>
      </c>
    </row>
    <row r="38" spans="2:4" x14ac:dyDescent="0.45">
      <c r="B38" s="12" t="s">
        <v>62</v>
      </c>
      <c r="C38" s="16">
        <v>300000</v>
      </c>
      <c r="D38" s="12" t="s">
        <v>63</v>
      </c>
    </row>
    <row r="39" spans="2:4" x14ac:dyDescent="0.45">
      <c r="B39" s="12" t="s">
        <v>64</v>
      </c>
      <c r="C39" s="16">
        <v>100000</v>
      </c>
      <c r="D39" s="12" t="s">
        <v>65</v>
      </c>
    </row>
    <row r="40" spans="2:4" x14ac:dyDescent="0.45">
      <c r="B40" s="12" t="s">
        <v>66</v>
      </c>
      <c r="C40" s="16">
        <v>3200000</v>
      </c>
      <c r="D40" s="12" t="s">
        <v>67</v>
      </c>
    </row>
    <row r="41" spans="2:4" x14ac:dyDescent="0.45">
      <c r="B41" s="12" t="s">
        <v>68</v>
      </c>
      <c r="C41" s="16">
        <v>800000</v>
      </c>
      <c r="D41" s="12" t="s">
        <v>69</v>
      </c>
    </row>
    <row r="42" spans="2:4" x14ac:dyDescent="0.45">
      <c r="B42" s="12" t="s">
        <v>70</v>
      </c>
      <c r="C42" s="16">
        <v>600000</v>
      </c>
      <c r="D42" s="12" t="s">
        <v>71</v>
      </c>
    </row>
    <row r="43" spans="2:4" x14ac:dyDescent="0.45">
      <c r="B43" s="12" t="s">
        <v>72</v>
      </c>
      <c r="C43" s="17">
        <v>0.25</v>
      </c>
      <c r="D43" s="12" t="s">
        <v>73</v>
      </c>
    </row>
    <row r="46" spans="2:4" ht="15.75" x14ac:dyDescent="0.5">
      <c r="B46" s="15" t="s">
        <v>74</v>
      </c>
    </row>
    <row r="48" spans="2:4" x14ac:dyDescent="0.45">
      <c r="B48" t="s">
        <v>75</v>
      </c>
    </row>
    <row r="49" spans="2:2" x14ac:dyDescent="0.45">
      <c r="B49" t="s">
        <v>76</v>
      </c>
    </row>
    <row r="50" spans="2:2" x14ac:dyDescent="0.45">
      <c r="B50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3F4B1-0D41-4990-916B-577613BBE3C4}">
  <dimension ref="B2:G96"/>
  <sheetViews>
    <sheetView showGridLines="0" workbookViewId="0"/>
  </sheetViews>
  <sheetFormatPr defaultRowHeight="14.25" x14ac:dyDescent="0.45"/>
  <cols>
    <col min="1" max="1" width="8.59765625" customWidth="1"/>
    <col min="2" max="2" width="22.9296875" customWidth="1"/>
    <col min="3" max="3" width="39.19921875" customWidth="1"/>
    <col min="4" max="4" width="29.06640625" customWidth="1"/>
    <col min="5" max="5" width="35.796875" customWidth="1"/>
    <col min="6" max="6" width="40.59765625" customWidth="1"/>
    <col min="7" max="7" width="31" customWidth="1"/>
  </cols>
  <sheetData>
    <row r="2" spans="2:5" ht="15" customHeight="1" x14ac:dyDescent="0.55000000000000004">
      <c r="B2" s="9" t="s">
        <v>13</v>
      </c>
    </row>
    <row r="3" spans="2:5" ht="15" customHeight="1" x14ac:dyDescent="0.45">
      <c r="B3" s="10" t="s">
        <v>14</v>
      </c>
    </row>
    <row r="4" spans="2:5" ht="15" customHeight="1" x14ac:dyDescent="0.45"/>
    <row r="5" spans="2:5" ht="15" customHeight="1" x14ac:dyDescent="0.45">
      <c r="B5" s="11" t="s">
        <v>15</v>
      </c>
      <c r="C5" s="11" t="s">
        <v>16</v>
      </c>
      <c r="D5" s="11" t="s">
        <v>17</v>
      </c>
      <c r="E5" s="11" t="s">
        <v>18</v>
      </c>
    </row>
    <row r="6" spans="2:5" ht="15" customHeight="1" x14ac:dyDescent="0.45">
      <c r="B6" s="12" t="s">
        <v>19</v>
      </c>
      <c r="C6" s="13">
        <v>1500000</v>
      </c>
      <c r="D6" s="12" t="s">
        <v>20</v>
      </c>
      <c r="E6" s="12" t="s">
        <v>21</v>
      </c>
    </row>
    <row r="7" spans="2:5" ht="15" customHeight="1" x14ac:dyDescent="0.45">
      <c r="B7" s="12" t="s">
        <v>22</v>
      </c>
      <c r="C7" s="13">
        <v>200000</v>
      </c>
      <c r="D7" s="12" t="s">
        <v>20</v>
      </c>
      <c r="E7" s="12" t="s">
        <v>23</v>
      </c>
    </row>
    <row r="8" spans="2:5" ht="15" customHeight="1" x14ac:dyDescent="0.45">
      <c r="B8" s="12" t="s">
        <v>24</v>
      </c>
      <c r="C8" s="13">
        <v>250000</v>
      </c>
      <c r="D8" s="12" t="s">
        <v>20</v>
      </c>
      <c r="E8" s="12" t="s">
        <v>25</v>
      </c>
    </row>
    <row r="9" spans="2:5" ht="15" customHeight="1" x14ac:dyDescent="0.45">
      <c r="B9" s="12" t="s">
        <v>26</v>
      </c>
      <c r="C9" s="13">
        <v>300000</v>
      </c>
      <c r="D9" s="12" t="s">
        <v>20</v>
      </c>
      <c r="E9" s="12" t="s">
        <v>27</v>
      </c>
    </row>
    <row r="10" spans="2:5" ht="15" customHeight="1" x14ac:dyDescent="0.45">
      <c r="B10" s="12" t="s">
        <v>28</v>
      </c>
      <c r="C10" s="13">
        <v>200000</v>
      </c>
      <c r="D10" s="12" t="s">
        <v>20</v>
      </c>
      <c r="E10" s="12" t="s">
        <v>28</v>
      </c>
    </row>
    <row r="11" spans="2:5" ht="15" customHeight="1" x14ac:dyDescent="0.45">
      <c r="B11" s="12" t="s">
        <v>29</v>
      </c>
      <c r="C11" s="13">
        <v>50000</v>
      </c>
      <c r="D11" s="12" t="s">
        <v>20</v>
      </c>
      <c r="E11" s="12" t="s">
        <v>29</v>
      </c>
    </row>
    <row r="12" spans="2:5" ht="15" customHeight="1" x14ac:dyDescent="0.45">
      <c r="B12" s="12" t="s">
        <v>30</v>
      </c>
      <c r="C12" s="13">
        <v>100000</v>
      </c>
      <c r="D12" s="12" t="s">
        <v>20</v>
      </c>
      <c r="E12" s="12" t="s">
        <v>31</v>
      </c>
    </row>
    <row r="13" spans="2:5" ht="15" customHeight="1" x14ac:dyDescent="0.45">
      <c r="B13" s="12" t="s">
        <v>32</v>
      </c>
      <c r="C13" s="13">
        <v>30000</v>
      </c>
      <c r="D13" s="12" t="s">
        <v>20</v>
      </c>
      <c r="E13" s="12" t="s">
        <v>33</v>
      </c>
    </row>
    <row r="14" spans="2:5" ht="15" customHeight="1" x14ac:dyDescent="0.45"/>
    <row r="20" spans="3:6" ht="15" customHeight="1" x14ac:dyDescent="0.45">
      <c r="E20" s="5">
        <v>0.5</v>
      </c>
      <c r="F20" s="1">
        <f>_xll.MC_NodeProbability(_MC_Calc_1,"T_flag_prime_strong")</f>
        <v>0.17499999999999999</v>
      </c>
    </row>
    <row r="21" spans="3:6" ht="15" customHeight="1" x14ac:dyDescent="0.45">
      <c r="E21" s="7">
        <v>3200000</v>
      </c>
      <c r="F21" s="6">
        <f>_xll.MC_NodeValue(_MC_Calc_1,"T_flag_prime_strong")</f>
        <v>1700000</v>
      </c>
    </row>
    <row r="22" spans="3:6" ht="15" customHeight="1" x14ac:dyDescent="0.45">
      <c r="D22" s="5">
        <v>0.35</v>
      </c>
      <c r="E22" s="2" t="s">
        <v>1</v>
      </c>
    </row>
    <row r="23" spans="3:6" ht="15" customHeight="1" x14ac:dyDescent="0.45">
      <c r="D23" s="7">
        <v>0</v>
      </c>
      <c r="E23" s="6">
        <f>_xll.MC_NodeValue(_MC_Calc_1,"C_flag_prime")</f>
        <v>1080000</v>
      </c>
    </row>
    <row r="24" spans="3:6" ht="15" customHeight="1" x14ac:dyDescent="0.45">
      <c r="E24" s="5">
        <v>0.35</v>
      </c>
      <c r="F24" s="1">
        <f>_xll.MC_NodeProbability(_MC_Calc_1,"T_flag_prime_avg")</f>
        <v>0.12249999999999998</v>
      </c>
    </row>
    <row r="25" spans="3:6" ht="15" customHeight="1" x14ac:dyDescent="0.45">
      <c r="E25" s="7">
        <v>2200000</v>
      </c>
      <c r="F25" s="6">
        <f>_xll.MC_NodeValue(_MC_Calc_1,"T_flag_prime_avg")</f>
        <v>700000</v>
      </c>
    </row>
    <row r="26" spans="3:6" ht="15" customHeight="1" x14ac:dyDescent="0.45">
      <c r="E26" s="5">
        <v>0.15</v>
      </c>
      <c r="F26" s="1">
        <f>_xll.MC_NodeProbability(_MC_Calc_1,"T_flag_prime_below")</f>
        <v>5.2499999999999998E-2</v>
      </c>
    </row>
    <row r="27" spans="3:6" ht="15" customHeight="1" x14ac:dyDescent="0.45">
      <c r="E27" s="7">
        <v>1400000</v>
      </c>
      <c r="F27" s="6">
        <f>_xll.MC_NodeValue(_MC_Calc_1,"T_flag_prime_below")</f>
        <v>-100000</v>
      </c>
    </row>
    <row r="28" spans="3:6" ht="15" customHeight="1" x14ac:dyDescent="0.45">
      <c r="C28" s="4" t="str">
        <f>_xll.MC_NodeDecision(_MC_Calc_1,"C_location_flag")</f>
        <v>optimal</v>
      </c>
      <c r="D28" s="2" t="s">
        <v>2</v>
      </c>
    </row>
    <row r="29" spans="3:6" ht="15" customHeight="1" x14ac:dyDescent="0.45">
      <c r="C29" s="7">
        <f>-CompanyownedFlagshipCost</f>
        <v>-1500000</v>
      </c>
      <c r="D29" s="6">
        <f>_xll.MC_NodeValue(_MC_Calc_1,"C_location_flag")</f>
        <v>155250</v>
      </c>
    </row>
    <row r="30" spans="3:6" ht="15" customHeight="1" x14ac:dyDescent="0.45">
      <c r="E30" s="5">
        <v>0.3</v>
      </c>
      <c r="F30" s="1">
        <f>_xll.MC_NodeProbability(_MC_Calc_1,"T_flag_good_strong")</f>
        <v>0.12</v>
      </c>
    </row>
    <row r="31" spans="3:6" ht="15" customHeight="1" x14ac:dyDescent="0.45">
      <c r="E31" s="7">
        <v>2400000</v>
      </c>
      <c r="F31" s="6">
        <f>_xll.MC_NodeValue(_MC_Calc_1,"T_flag_good_strong")</f>
        <v>900000</v>
      </c>
    </row>
    <row r="32" spans="3:6" ht="15" customHeight="1" x14ac:dyDescent="0.45">
      <c r="D32" s="5">
        <v>0.4</v>
      </c>
      <c r="E32" s="2" t="s">
        <v>3</v>
      </c>
    </row>
    <row r="33" spans="4:7" ht="15" customHeight="1" x14ac:dyDescent="0.45">
      <c r="D33" s="7">
        <v>0</v>
      </c>
      <c r="E33" s="6">
        <f>_xll.MC_NodeValue(_MC_Calc_1,"C_flag_good")</f>
        <v>165000</v>
      </c>
    </row>
    <row r="34" spans="4:7" ht="15" customHeight="1" x14ac:dyDescent="0.45">
      <c r="E34" s="5">
        <v>0.45</v>
      </c>
      <c r="F34" s="1">
        <f>_xll.MC_NodeProbability(_MC_Calc_1,"T_flag_good_avg")</f>
        <v>0.18000000000000002</v>
      </c>
    </row>
    <row r="35" spans="4:7" ht="15" customHeight="1" x14ac:dyDescent="0.45">
      <c r="E35" s="7">
        <v>1600000</v>
      </c>
      <c r="F35" s="6">
        <f>_xll.MC_NodeValue(_MC_Calc_1,"T_flag_good_avg")</f>
        <v>100000</v>
      </c>
    </row>
    <row r="36" spans="4:7" ht="15" customHeight="1" x14ac:dyDescent="0.45">
      <c r="E36" s="5">
        <v>0.25</v>
      </c>
      <c r="F36" s="1">
        <f>_xll.MC_NodeProbability(_MC_Calc_1,"T_flag_good_below")</f>
        <v>0.1</v>
      </c>
    </row>
    <row r="37" spans="4:7" ht="15" customHeight="1" x14ac:dyDescent="0.45">
      <c r="E37" s="7">
        <v>900000</v>
      </c>
      <c r="F37" s="6">
        <f>_xll.MC_NodeValue(_MC_Calc_1,"T_flag_good_below")</f>
        <v>-600000</v>
      </c>
    </row>
    <row r="38" spans="4:7" ht="15" customHeight="1" x14ac:dyDescent="0.45">
      <c r="F38" s="5">
        <v>0.35</v>
      </c>
      <c r="G38" s="1">
        <f>_xll.MC_NodeProbability(_MC_Calc_1,"T_rebrand_ok")</f>
        <v>8.7499999999999994E-2</v>
      </c>
    </row>
    <row r="39" spans="4:7" ht="15" customHeight="1" x14ac:dyDescent="0.45">
      <c r="F39" s="7">
        <v>1200000</v>
      </c>
      <c r="G39" s="6">
        <f>_xll.MC_NodeValue(_MC_Calc_1,"T_rebrand_ok")</f>
        <v>-600000</v>
      </c>
    </row>
    <row r="40" spans="4:7" ht="15" customHeight="1" x14ac:dyDescent="0.45">
      <c r="E40" s="4" t="str">
        <f>_xll.MC_NodeDecision(_MC_Calc_1,"C_rebrand")</f>
        <v>optimal</v>
      </c>
      <c r="F40" s="2" t="s">
        <v>4</v>
      </c>
    </row>
    <row r="41" spans="4:7" ht="15" customHeight="1" x14ac:dyDescent="0.45">
      <c r="E41" s="7">
        <f>-RebrandRelaunchCost</f>
        <v>-300000</v>
      </c>
      <c r="F41" s="6">
        <f>_xll.MC_NodeValue(_MC_Calc_1,"C_rebrand")</f>
        <v>-1155000</v>
      </c>
    </row>
    <row r="42" spans="4:7" ht="15" customHeight="1" x14ac:dyDescent="0.45">
      <c r="F42" s="5">
        <v>0.4</v>
      </c>
      <c r="G42" s="1">
        <f>_xll.MC_NodeProbability(_MC_Calc_1,"T_rebrand_marginal")</f>
        <v>0.1</v>
      </c>
    </row>
    <row r="43" spans="4:7" ht="15" customHeight="1" x14ac:dyDescent="0.45">
      <c r="F43" s="7">
        <v>500000</v>
      </c>
      <c r="G43" s="6">
        <f>_xll.MC_NodeValue(_MC_Calc_1,"T_rebrand_marginal")</f>
        <v>-1300000</v>
      </c>
    </row>
    <row r="44" spans="4:7" ht="15" customHeight="1" x14ac:dyDescent="0.45">
      <c r="F44" s="5">
        <v>0.25</v>
      </c>
      <c r="G44" s="1">
        <f>_xll.MC_NodeProbability(_MC_Calc_1,"T_rebrand_fail")</f>
        <v>6.25E-2</v>
      </c>
    </row>
    <row r="45" spans="4:7" ht="15" customHeight="1" x14ac:dyDescent="0.45">
      <c r="F45" s="7">
        <v>100000</v>
      </c>
      <c r="G45" s="6">
        <f>_xll.MC_NodeValue(_MC_Calc_1,"T_rebrand_fail")</f>
        <v>-1700000</v>
      </c>
    </row>
    <row r="46" spans="4:7" ht="15" customHeight="1" x14ac:dyDescent="0.45">
      <c r="D46" s="5">
        <v>0.25</v>
      </c>
      <c r="E46" s="3" t="s">
        <v>5</v>
      </c>
    </row>
    <row r="47" spans="4:7" ht="15" customHeight="1" x14ac:dyDescent="0.45">
      <c r="D47" s="7">
        <v>0</v>
      </c>
      <c r="E47" s="6">
        <f>_xll.MC_NodeValue(_MC_Calc_1,"D_flag_poor")</f>
        <v>-1155000</v>
      </c>
    </row>
    <row r="48" spans="4:7" ht="15" customHeight="1" x14ac:dyDescent="0.45">
      <c r="E48" s="4" t="str">
        <f>_xll.MC_NodeDecision(_MC_Calc_1,"T_relocate")</f>
        <v/>
      </c>
      <c r="F48" s="1">
        <f>_xll.MC_NodeProbability(_MC_Calc_1,"T_relocate")</f>
        <v>0.25</v>
      </c>
    </row>
    <row r="49" spans="3:6" ht="15" customHeight="1" x14ac:dyDescent="0.45">
      <c r="E49" s="7">
        <f>CloseRelocateValue</f>
        <v>200000</v>
      </c>
      <c r="F49" s="6">
        <f>_xll.MC_NodeValue(_MC_Calc_1,"T_relocate")</f>
        <v>-1300000</v>
      </c>
    </row>
    <row r="50" spans="3:6" ht="15" customHeight="1" x14ac:dyDescent="0.45">
      <c r="E50" s="4" t="str">
        <f>_xll.MC_NodeDecision(_MC_Calc_1,"T_close")</f>
        <v/>
      </c>
      <c r="F50" s="1">
        <f>_xll.MC_NodeProbability(_MC_Calc_1,"T_close")</f>
        <v>0.25</v>
      </c>
    </row>
    <row r="51" spans="3:6" ht="15" customHeight="1" x14ac:dyDescent="0.45">
      <c r="E51" s="7">
        <f>ClosePermanentlyValue</f>
        <v>50000</v>
      </c>
      <c r="F51" s="6">
        <f>_xll.MC_NodeValue(_MC_Calc_1,"T_close")</f>
        <v>-1450000</v>
      </c>
    </row>
    <row r="52" spans="3:6" ht="15" customHeight="1" x14ac:dyDescent="0.45">
      <c r="C52" s="3" t="s">
        <v>6</v>
      </c>
    </row>
    <row r="53" spans="3:6" ht="15" customHeight="1" x14ac:dyDescent="0.45">
      <c r="C53" s="6">
        <f>_xll.MC_NodeValue(_MC_Calc_1,"D_root")</f>
        <v>155250</v>
      </c>
    </row>
    <row r="54" spans="3:6" ht="15" customHeight="1" x14ac:dyDescent="0.45">
      <c r="E54" s="5">
        <v>0.5</v>
      </c>
      <c r="F54" s="1">
        <f>_xll.MC_NodeProbability(_MC_Calc_1,"T_fran_exp_exceed")</f>
        <v>0.15</v>
      </c>
    </row>
    <row r="55" spans="3:6" ht="15" customHeight="1" x14ac:dyDescent="0.45">
      <c r="E55" s="7">
        <v>800000</v>
      </c>
      <c r="F55" s="6">
        <f>_xll.MC_NodeValue(_MC_Calc_1,"T_fran_exp_exceed")</f>
        <v>600000</v>
      </c>
    </row>
    <row r="56" spans="3:6" ht="15" customHeight="1" x14ac:dyDescent="0.45">
      <c r="D56" s="5">
        <v>0.3</v>
      </c>
      <c r="E56" s="2" t="s">
        <v>7</v>
      </c>
    </row>
    <row r="57" spans="3:6" ht="15" customHeight="1" x14ac:dyDescent="0.45">
      <c r="D57" s="7">
        <v>0</v>
      </c>
      <c r="E57" s="6">
        <f>_xll.MC_NodeValue(_MC_Calc_1,"C_fran_exp")</f>
        <v>445000</v>
      </c>
    </row>
    <row r="58" spans="3:6" ht="15" customHeight="1" x14ac:dyDescent="0.45">
      <c r="E58" s="5">
        <v>0.4</v>
      </c>
      <c r="F58" s="1">
        <f>_xll.MC_NodeProbability(_MC_Calc_1,"T_fran_exp_meets")</f>
        <v>0.12</v>
      </c>
    </row>
    <row r="59" spans="3:6" ht="15" customHeight="1" x14ac:dyDescent="0.45">
      <c r="E59" s="7">
        <v>550000</v>
      </c>
      <c r="F59" s="6">
        <f>_xll.MC_NodeValue(_MC_Calc_1,"T_fran_exp_meets")</f>
        <v>350000</v>
      </c>
    </row>
    <row r="60" spans="3:6" ht="15" customHeight="1" x14ac:dyDescent="0.45">
      <c r="E60" s="5">
        <v>0.1</v>
      </c>
      <c r="F60" s="1">
        <f>_xll.MC_NodeProbability(_MC_Calc_1,"T_fran_exp_under")</f>
        <v>0.03</v>
      </c>
    </row>
    <row r="61" spans="3:6" ht="15" customHeight="1" x14ac:dyDescent="0.45">
      <c r="E61" s="7">
        <v>250000</v>
      </c>
      <c r="F61" s="6">
        <f>_xll.MC_NodeValue(_MC_Calc_1,"T_fran_exp_under")</f>
        <v>50000</v>
      </c>
    </row>
    <row r="62" spans="3:6" ht="15" customHeight="1" x14ac:dyDescent="0.45">
      <c r="C62" s="4" t="str">
        <f>_xll.MC_NodeDecision(_MC_Calc_1,"C_franchise_recruit")</f>
        <v/>
      </c>
      <c r="D62" s="2" t="s">
        <v>8</v>
      </c>
    </row>
    <row r="63" spans="3:6" ht="15" customHeight="1" x14ac:dyDescent="0.45">
      <c r="C63" s="7">
        <f>-FranchiseModelCost</f>
        <v>-200000</v>
      </c>
      <c r="D63" s="6">
        <f>_xll.MC_NodeValue(_MC_Calc_1,"C_franchise_recruit")</f>
        <v>141000</v>
      </c>
    </row>
    <row r="64" spans="3:6" ht="15" customHeight="1" x14ac:dyDescent="0.45">
      <c r="E64" s="5">
        <v>0.45</v>
      </c>
      <c r="F64" s="1">
        <f>_xll.MC_NodeProbability(_MC_Calc_1,"T_fran_avg_meets")</f>
        <v>0.22500000000000001</v>
      </c>
    </row>
    <row r="65" spans="4:7" ht="15" customHeight="1" x14ac:dyDescent="0.45">
      <c r="E65" s="7">
        <v>450000</v>
      </c>
      <c r="F65" s="6">
        <f>_xll.MC_NodeValue(_MC_Calc_1,"T_fran_avg_meets")</f>
        <v>250000</v>
      </c>
    </row>
    <row r="66" spans="4:7" ht="15" customHeight="1" x14ac:dyDescent="0.45">
      <c r="D66" s="5">
        <v>0.5</v>
      </c>
      <c r="E66" s="2" t="s">
        <v>9</v>
      </c>
    </row>
    <row r="67" spans="4:7" ht="15" customHeight="1" x14ac:dyDescent="0.45">
      <c r="D67" s="7">
        <v>0</v>
      </c>
      <c r="E67" s="6">
        <f>_xll.MC_NodeValue(_MC_Calc_1,"C_fran_avg")</f>
        <v>75000</v>
      </c>
    </row>
    <row r="68" spans="4:7" ht="15" customHeight="1" x14ac:dyDescent="0.45">
      <c r="E68" s="5">
        <v>0.4</v>
      </c>
      <c r="F68" s="1">
        <f>_xll.MC_NodeProbability(_MC_Calc_1,"T_fran_avg_below")</f>
        <v>0.2</v>
      </c>
    </row>
    <row r="69" spans="4:7" ht="15" customHeight="1" x14ac:dyDescent="0.45">
      <c r="E69" s="7">
        <v>200000</v>
      </c>
      <c r="F69" s="6">
        <f>_xll.MC_NodeValue(_MC_Calc_1,"T_fran_avg_below")</f>
        <v>0</v>
      </c>
    </row>
    <row r="70" spans="4:7" ht="15" customHeight="1" x14ac:dyDescent="0.45">
      <c r="E70" s="5">
        <v>0.15</v>
      </c>
      <c r="F70" s="1">
        <f>_xll.MC_NodeProbability(_MC_Calc_1,"T_fran_avg_fails")</f>
        <v>7.4999999999999997E-2</v>
      </c>
    </row>
    <row r="71" spans="4:7" ht="15" customHeight="1" x14ac:dyDescent="0.45">
      <c r="E71" s="7">
        <v>-50000</v>
      </c>
      <c r="F71" s="6">
        <f>_xll.MC_NodeValue(_MC_Calc_1,"T_fran_avg_fails")</f>
        <v>-250000</v>
      </c>
    </row>
    <row r="72" spans="4:7" ht="15" customHeight="1" x14ac:dyDescent="0.45">
      <c r="F72" s="5">
        <v>0.4</v>
      </c>
      <c r="G72" s="1">
        <f>_xll.MC_NodeProbability(_MC_Calc_1,"T_support_ok")</f>
        <v>8.0000000000000016E-2</v>
      </c>
    </row>
    <row r="73" spans="4:7" ht="15" customHeight="1" x14ac:dyDescent="0.45">
      <c r="F73" s="7">
        <v>300000</v>
      </c>
      <c r="G73" s="6">
        <f>_xll.MC_NodeValue(_MC_Calc_1,"T_support_ok")</f>
        <v>0</v>
      </c>
    </row>
    <row r="74" spans="4:7" ht="15" customHeight="1" x14ac:dyDescent="0.45">
      <c r="E74" s="4" t="str">
        <f>_xll.MC_NodeDecision(_MC_Calc_1,"C_support")</f>
        <v>optimal</v>
      </c>
      <c r="F74" s="2" t="s">
        <v>10</v>
      </c>
    </row>
    <row r="75" spans="4:7" ht="15" customHeight="1" x14ac:dyDescent="0.45">
      <c r="E75" s="7">
        <f>-ProvideExtraSupportCost</f>
        <v>-100000</v>
      </c>
      <c r="F75" s="6">
        <f>_xll.MC_NodeValue(_MC_Calc_1,"C_support")</f>
        <v>-150000</v>
      </c>
    </row>
    <row r="76" spans="4:7" ht="15" customHeight="1" x14ac:dyDescent="0.45">
      <c r="F76" s="5">
        <v>0.6</v>
      </c>
      <c r="G76" s="1">
        <f>_xll.MC_NodeProbability(_MC_Calc_1,"T_support_fail")</f>
        <v>0.12</v>
      </c>
    </row>
    <row r="77" spans="4:7" ht="15" customHeight="1" x14ac:dyDescent="0.45">
      <c r="F77" s="7">
        <v>50000</v>
      </c>
      <c r="G77" s="6">
        <f>_xll.MC_NodeValue(_MC_Calc_1,"T_support_fail")</f>
        <v>-250000</v>
      </c>
    </row>
    <row r="78" spans="4:7" ht="15" customHeight="1" x14ac:dyDescent="0.45">
      <c r="D78" s="5">
        <v>0.2</v>
      </c>
      <c r="E78" s="3" t="s">
        <v>11</v>
      </c>
    </row>
    <row r="79" spans="4:7" ht="15" customHeight="1" x14ac:dyDescent="0.45">
      <c r="D79" s="7">
        <v>0</v>
      </c>
      <c r="E79" s="6">
        <f>_xll.MC_NodeValue(_MC_Calc_1,"D_fran_weak")</f>
        <v>-150000</v>
      </c>
    </row>
    <row r="80" spans="4:7" ht="15" customHeight="1" x14ac:dyDescent="0.45">
      <c r="E80" s="4" t="str">
        <f>_xll.MC_NodeDecision(_MC_Calc_1,"T_terminate")</f>
        <v/>
      </c>
      <c r="F80" s="1">
        <f>_xll.MC_NodeProbability(_MC_Calc_1,"T_terminate")</f>
        <v>0.2</v>
      </c>
    </row>
    <row r="81" spans="3:6" ht="15" customHeight="1" x14ac:dyDescent="0.45">
      <c r="E81" s="7">
        <f>-TerminateAgreementCost</f>
        <v>-30000</v>
      </c>
      <c r="F81" s="6">
        <f>_xll.MC_NodeValue(_MC_Calc_1,"T_terminate")</f>
        <v>-230000</v>
      </c>
    </row>
    <row r="82" spans="3:6" ht="15" customHeight="1" x14ac:dyDescent="0.45">
      <c r="D82" s="5">
        <v>0.25</v>
      </c>
      <c r="E82" s="1">
        <f>_xll.MC_NodeProbability(_MC_Calc_1,"T_ghost_high")</f>
        <v>0.25</v>
      </c>
    </row>
    <row r="83" spans="3:6" ht="15" customHeight="1" x14ac:dyDescent="0.45">
      <c r="D83" s="7">
        <v>600000</v>
      </c>
      <c r="E83" s="6">
        <f>_xll.MC_NodeValue(_MC_Calc_1,"T_ghost_high")</f>
        <v>350000</v>
      </c>
    </row>
    <row r="84" spans="3:6" ht="15" customHeight="1" x14ac:dyDescent="0.45">
      <c r="C84" s="4" t="str">
        <f>_xll.MC_NodeDecision(_MC_Calc_1,"C_ghost_demand")</f>
        <v/>
      </c>
      <c r="D84" s="2" t="s">
        <v>12</v>
      </c>
    </row>
    <row r="85" spans="3:6" ht="15" customHeight="1" x14ac:dyDescent="0.45">
      <c r="C85" s="7">
        <f>-GhostKitchenDeliveryOnlyCost</f>
        <v>-250000</v>
      </c>
      <c r="D85" s="6">
        <f>_xll.MC_NodeValue(_MC_Calc_1,"C_ghost_demand")</f>
        <v>76500.000000000029</v>
      </c>
    </row>
    <row r="86" spans="3:6" ht="15" customHeight="1" x14ac:dyDescent="0.45">
      <c r="D86" s="5">
        <v>0.45</v>
      </c>
      <c r="E86" s="1">
        <f>_xll.MC_NodeProbability(_MC_Calc_1,"T_ghost_med")</f>
        <v>0.45</v>
      </c>
    </row>
    <row r="87" spans="3:6" ht="15" customHeight="1" x14ac:dyDescent="0.45">
      <c r="D87" s="7">
        <v>350000</v>
      </c>
      <c r="E87" s="6">
        <f>_xll.MC_NodeValue(_MC_Calc_1,"T_ghost_med")</f>
        <v>100000</v>
      </c>
    </row>
    <row r="88" spans="3:6" ht="15" customHeight="1" x14ac:dyDescent="0.45">
      <c r="D88" s="5">
        <v>0.2</v>
      </c>
      <c r="E88" s="1">
        <f>_xll.MC_NodeProbability(_MC_Calc_1,"T_ghost_low")</f>
        <v>0.2</v>
      </c>
    </row>
    <row r="89" spans="3:6" ht="15" customHeight="1" x14ac:dyDescent="0.45">
      <c r="D89" s="7">
        <v>120000</v>
      </c>
      <c r="E89" s="6">
        <f>_xll.MC_NodeValue(_MC_Calc_1,"T_ghost_low")</f>
        <v>-130000</v>
      </c>
    </row>
    <row r="90" spans="3:6" ht="15" customHeight="1" x14ac:dyDescent="0.45">
      <c r="D90" s="5">
        <v>0.1</v>
      </c>
      <c r="E90" s="1">
        <f>_xll.MC_NodeProbability(_MC_Calc_1,"T_ghost_saturated")</f>
        <v>0.1</v>
      </c>
    </row>
    <row r="91" spans="3:6" ht="15" customHeight="1" x14ac:dyDescent="0.45">
      <c r="D91" s="7">
        <v>-50000</v>
      </c>
      <c r="E91" s="6">
        <f>_xll.MC_NodeValue(_MC_Calc_1,"T_ghost_saturated")</f>
        <v>-300000</v>
      </c>
    </row>
    <row r="92" spans="3:6" ht="15" customHeight="1" x14ac:dyDescent="0.45">
      <c r="C92" s="4" t="str">
        <f>_xll.MC_NodeDecision(_MC_Calc_1,"T_pass")</f>
        <v/>
      </c>
      <c r="D92" s="1">
        <f>_xll.MC_NodeProbability(_MC_Calc_1,"T_pass")</f>
        <v>1</v>
      </c>
    </row>
    <row r="93" spans="3:6" ht="15" customHeight="1" x14ac:dyDescent="0.45">
      <c r="C93" s="7">
        <v>0</v>
      </c>
      <c r="D93" s="6">
        <f>_xll.MC_NodeValue(_MC_Calc_1,"T_pass")</f>
        <v>0</v>
      </c>
    </row>
    <row r="94" spans="3:6" ht="15" customHeight="1" x14ac:dyDescent="0.45"/>
    <row r="95" spans="3:6" ht="15" customHeight="1" x14ac:dyDescent="0.45"/>
    <row r="96" spans="3:6" ht="15" customHeight="1" x14ac:dyDescent="0.4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155</vt:i4>
      </vt:variant>
    </vt:vector>
  </HeadingPairs>
  <TitlesOfParts>
    <vt:vector size="157" baseType="lpstr">
      <vt:lpstr>Problem</vt:lpstr>
      <vt:lpstr>MC_Tree_1</vt:lpstr>
      <vt:lpstr>_MC_Calc_1</vt:lpstr>
      <vt:lpstr>ClosePermanentlyValue</vt:lpstr>
      <vt:lpstr>CloseRelocateValue</vt:lpstr>
      <vt:lpstr>CompanyownedFlagshipCost</vt:lpstr>
      <vt:lpstr>FranchiseModelCost</vt:lpstr>
      <vt:lpstr>GhostKitchenDeliveryOnlyCost</vt:lpstr>
      <vt:lpstr>MC_Tree_1!MC_BD_D_flag_poor_C_rebrand</vt:lpstr>
      <vt:lpstr>MC_Tree_1!MC_BD_D_flag_poor_T_close</vt:lpstr>
      <vt:lpstr>MC_Tree_1!MC_BD_D_flag_poor_T_relocate</vt:lpstr>
      <vt:lpstr>MC_Tree_1!MC_BD_D_fran_weak_C_support</vt:lpstr>
      <vt:lpstr>MC_Tree_1!MC_BD_D_fran_weak_T_terminate</vt:lpstr>
      <vt:lpstr>MC_Tree_1!MC_BD_D_root_C_franchise_recruit</vt:lpstr>
      <vt:lpstr>MC_Tree_1!MC_BD_D_root_C_ghost_demand</vt:lpstr>
      <vt:lpstr>MC_Tree_1!MC_BD_D_root_C_location_flag</vt:lpstr>
      <vt:lpstr>MC_Tree_1!MC_BD_D_root_T_pass</vt:lpstr>
      <vt:lpstr>MC_Tree_1!MC_BP_C_flag_good_T_flag_good_avg</vt:lpstr>
      <vt:lpstr>MC_Tree_1!MC_BP_C_flag_good_T_flag_good_below</vt:lpstr>
      <vt:lpstr>MC_Tree_1!MC_BP_C_flag_good_T_flag_good_strong</vt:lpstr>
      <vt:lpstr>MC_Tree_1!MC_BP_C_flag_prime_T_flag_prime_avg</vt:lpstr>
      <vt:lpstr>MC_Tree_1!MC_BP_C_flag_prime_T_flag_prime_below</vt:lpstr>
      <vt:lpstr>MC_Tree_1!MC_BP_C_flag_prime_T_flag_prime_strong</vt:lpstr>
      <vt:lpstr>MC_Tree_1!MC_BP_C_fran_avg_T_fran_avg_below</vt:lpstr>
      <vt:lpstr>MC_Tree_1!MC_BP_C_fran_avg_T_fran_avg_fails</vt:lpstr>
      <vt:lpstr>MC_Tree_1!MC_BP_C_fran_avg_T_fran_avg_meets</vt:lpstr>
      <vt:lpstr>MC_Tree_1!MC_BP_C_fran_exp_T_fran_exp_exceed</vt:lpstr>
      <vt:lpstr>MC_Tree_1!MC_BP_C_fran_exp_T_fran_exp_meets</vt:lpstr>
      <vt:lpstr>MC_Tree_1!MC_BP_C_fran_exp_T_fran_exp_under</vt:lpstr>
      <vt:lpstr>MC_Tree_1!MC_BP_C_franchise_recruit_C_fran_avg</vt:lpstr>
      <vt:lpstr>MC_Tree_1!MC_BP_C_franchise_recruit_C_fran_exp</vt:lpstr>
      <vt:lpstr>MC_Tree_1!MC_BP_C_franchise_recruit_D_fran_weak</vt:lpstr>
      <vt:lpstr>MC_Tree_1!MC_BP_C_ghost_demand_T_ghost_high</vt:lpstr>
      <vt:lpstr>MC_Tree_1!MC_BP_C_ghost_demand_T_ghost_low</vt:lpstr>
      <vt:lpstr>MC_Tree_1!MC_BP_C_ghost_demand_T_ghost_med</vt:lpstr>
      <vt:lpstr>MC_Tree_1!MC_BP_C_ghost_demand_T_ghost_saturated</vt:lpstr>
      <vt:lpstr>MC_Tree_1!MC_BP_C_location_flag_C_flag_good</vt:lpstr>
      <vt:lpstr>MC_Tree_1!MC_BP_C_location_flag_C_flag_prime</vt:lpstr>
      <vt:lpstr>MC_Tree_1!MC_BP_C_location_flag_D_flag_poor</vt:lpstr>
      <vt:lpstr>MC_Tree_1!MC_BP_C_rebrand_T_rebrand_fail</vt:lpstr>
      <vt:lpstr>MC_Tree_1!MC_BP_C_rebrand_T_rebrand_marginal</vt:lpstr>
      <vt:lpstr>MC_Tree_1!MC_BP_C_rebrand_T_rebrand_ok</vt:lpstr>
      <vt:lpstr>MC_Tree_1!MC_BP_C_support_T_support_fail</vt:lpstr>
      <vt:lpstr>MC_Tree_1!MC_BP_C_support_T_support_ok</vt:lpstr>
      <vt:lpstr>MC_Tree_1!MC_BV_C_flag_good_T_flag_good_avg</vt:lpstr>
      <vt:lpstr>MC_Tree_1!MC_BV_C_flag_good_T_flag_good_below</vt:lpstr>
      <vt:lpstr>MC_Tree_1!MC_BV_C_flag_good_T_flag_good_strong</vt:lpstr>
      <vt:lpstr>MC_Tree_1!MC_BV_C_flag_prime_T_flag_prime_avg</vt:lpstr>
      <vt:lpstr>MC_Tree_1!MC_BV_C_flag_prime_T_flag_prime_below</vt:lpstr>
      <vt:lpstr>MC_Tree_1!MC_BV_C_flag_prime_T_flag_prime_strong</vt:lpstr>
      <vt:lpstr>MC_Tree_1!MC_BV_C_fran_avg_T_fran_avg_below</vt:lpstr>
      <vt:lpstr>MC_Tree_1!MC_BV_C_fran_avg_T_fran_avg_fails</vt:lpstr>
      <vt:lpstr>MC_Tree_1!MC_BV_C_fran_avg_T_fran_avg_meets</vt:lpstr>
      <vt:lpstr>MC_Tree_1!MC_BV_C_fran_exp_T_fran_exp_exceed</vt:lpstr>
      <vt:lpstr>MC_Tree_1!MC_BV_C_fran_exp_T_fran_exp_meets</vt:lpstr>
      <vt:lpstr>MC_Tree_1!MC_BV_C_fran_exp_T_fran_exp_under</vt:lpstr>
      <vt:lpstr>MC_Tree_1!MC_BV_C_franchise_recruit_C_fran_avg</vt:lpstr>
      <vt:lpstr>MC_Tree_1!MC_BV_C_franchise_recruit_C_fran_exp</vt:lpstr>
      <vt:lpstr>MC_Tree_1!MC_BV_C_franchise_recruit_D_fran_weak</vt:lpstr>
      <vt:lpstr>MC_Tree_1!MC_BV_C_ghost_demand_T_ghost_high</vt:lpstr>
      <vt:lpstr>MC_Tree_1!MC_BV_C_ghost_demand_T_ghost_low</vt:lpstr>
      <vt:lpstr>MC_Tree_1!MC_BV_C_ghost_demand_T_ghost_med</vt:lpstr>
      <vt:lpstr>MC_Tree_1!MC_BV_C_ghost_demand_T_ghost_saturated</vt:lpstr>
      <vt:lpstr>MC_Tree_1!MC_BV_C_location_flag_C_flag_good</vt:lpstr>
      <vt:lpstr>MC_Tree_1!MC_BV_C_location_flag_C_flag_prime</vt:lpstr>
      <vt:lpstr>MC_Tree_1!MC_BV_C_location_flag_D_flag_poor</vt:lpstr>
      <vt:lpstr>MC_Tree_1!MC_BV_C_rebrand_T_rebrand_fail</vt:lpstr>
      <vt:lpstr>MC_Tree_1!MC_BV_C_rebrand_T_rebrand_marginal</vt:lpstr>
      <vt:lpstr>MC_Tree_1!MC_BV_C_rebrand_T_rebrand_ok</vt:lpstr>
      <vt:lpstr>MC_Tree_1!MC_BV_C_support_T_support_fail</vt:lpstr>
      <vt:lpstr>MC_Tree_1!MC_BV_C_support_T_support_ok</vt:lpstr>
      <vt:lpstr>MC_Tree_1!MC_BV_D_flag_poor_C_rebrand</vt:lpstr>
      <vt:lpstr>MC_Tree_1!MC_BV_D_flag_poor_T_close</vt:lpstr>
      <vt:lpstr>MC_Tree_1!MC_BV_D_flag_poor_T_relocate</vt:lpstr>
      <vt:lpstr>MC_Tree_1!MC_BV_D_fran_weak_C_support</vt:lpstr>
      <vt:lpstr>MC_Tree_1!MC_BV_D_fran_weak_T_terminate</vt:lpstr>
      <vt:lpstr>MC_Tree_1!MC_BV_D_root_C_franchise_recruit</vt:lpstr>
      <vt:lpstr>MC_Tree_1!MC_BV_D_root_C_ghost_demand</vt:lpstr>
      <vt:lpstr>MC_Tree_1!MC_BV_D_root_C_location_flag</vt:lpstr>
      <vt:lpstr>MC_Tree_1!MC_BV_D_root_T_pass</vt:lpstr>
      <vt:lpstr>MC_Tree_1!MC_N_C_flag_good</vt:lpstr>
      <vt:lpstr>MC_Tree_1!MC_N_C_flag_prime</vt:lpstr>
      <vt:lpstr>MC_Tree_1!MC_N_C_fran_avg</vt:lpstr>
      <vt:lpstr>MC_Tree_1!MC_N_C_fran_exp</vt:lpstr>
      <vt:lpstr>MC_Tree_1!MC_N_C_franchise_recruit</vt:lpstr>
      <vt:lpstr>MC_Tree_1!MC_N_C_ghost_demand</vt:lpstr>
      <vt:lpstr>MC_Tree_1!MC_N_C_location_flag</vt:lpstr>
      <vt:lpstr>MC_Tree_1!MC_N_C_rebrand</vt:lpstr>
      <vt:lpstr>MC_Tree_1!MC_N_C_support</vt:lpstr>
      <vt:lpstr>MC_Tree_1!MC_N_D_flag_poor</vt:lpstr>
      <vt:lpstr>MC_Tree_1!MC_N_D_fran_weak</vt:lpstr>
      <vt:lpstr>MC_Tree_1!MC_N_D_root</vt:lpstr>
      <vt:lpstr>MC_Tree_1!MC_NP_T_close</vt:lpstr>
      <vt:lpstr>MC_Tree_1!MC_NP_T_flag_good_avg</vt:lpstr>
      <vt:lpstr>MC_Tree_1!MC_NP_T_flag_good_below</vt:lpstr>
      <vt:lpstr>MC_Tree_1!MC_NP_T_flag_good_strong</vt:lpstr>
      <vt:lpstr>MC_Tree_1!MC_NP_T_flag_prime_avg</vt:lpstr>
      <vt:lpstr>MC_Tree_1!MC_NP_T_flag_prime_below</vt:lpstr>
      <vt:lpstr>MC_Tree_1!MC_NP_T_flag_prime_strong</vt:lpstr>
      <vt:lpstr>MC_Tree_1!MC_NP_T_fran_avg_below</vt:lpstr>
      <vt:lpstr>MC_Tree_1!MC_NP_T_fran_avg_fails</vt:lpstr>
      <vt:lpstr>MC_Tree_1!MC_NP_T_fran_avg_meets</vt:lpstr>
      <vt:lpstr>MC_Tree_1!MC_NP_T_fran_exp_exceed</vt:lpstr>
      <vt:lpstr>MC_Tree_1!MC_NP_T_fran_exp_meets</vt:lpstr>
      <vt:lpstr>MC_Tree_1!MC_NP_T_fran_exp_under</vt:lpstr>
      <vt:lpstr>MC_Tree_1!MC_NP_T_ghost_high</vt:lpstr>
      <vt:lpstr>MC_Tree_1!MC_NP_T_ghost_low</vt:lpstr>
      <vt:lpstr>MC_Tree_1!MC_NP_T_ghost_med</vt:lpstr>
      <vt:lpstr>MC_Tree_1!MC_NP_T_ghost_saturated</vt:lpstr>
      <vt:lpstr>MC_Tree_1!MC_NP_T_pass</vt:lpstr>
      <vt:lpstr>MC_Tree_1!MC_NP_T_rebrand_fail</vt:lpstr>
      <vt:lpstr>MC_Tree_1!MC_NP_T_rebrand_marginal</vt:lpstr>
      <vt:lpstr>MC_Tree_1!MC_NP_T_rebrand_ok</vt:lpstr>
      <vt:lpstr>MC_Tree_1!MC_NP_T_relocate</vt:lpstr>
      <vt:lpstr>MC_Tree_1!MC_NP_T_support_fail</vt:lpstr>
      <vt:lpstr>MC_Tree_1!MC_NP_T_support_ok</vt:lpstr>
      <vt:lpstr>MC_Tree_1!MC_NP_T_terminate</vt:lpstr>
      <vt:lpstr>MC_Tree_1!MC_V_C_flag_good</vt:lpstr>
      <vt:lpstr>MC_Tree_1!MC_V_C_flag_prime</vt:lpstr>
      <vt:lpstr>MC_Tree_1!MC_V_C_fran_avg</vt:lpstr>
      <vt:lpstr>MC_Tree_1!MC_V_C_fran_exp</vt:lpstr>
      <vt:lpstr>MC_Tree_1!MC_V_C_franchise_recruit</vt:lpstr>
      <vt:lpstr>MC_Tree_1!MC_V_C_ghost_demand</vt:lpstr>
      <vt:lpstr>MC_Tree_1!MC_V_C_location_flag</vt:lpstr>
      <vt:lpstr>MC_Tree_1!MC_V_C_rebrand</vt:lpstr>
      <vt:lpstr>MC_Tree_1!MC_V_C_support</vt:lpstr>
      <vt:lpstr>MC_Tree_1!MC_V_D_flag_poor</vt:lpstr>
      <vt:lpstr>MC_Tree_1!MC_V_D_fran_weak</vt:lpstr>
      <vt:lpstr>MC_Tree_1!MC_V_D_root</vt:lpstr>
      <vt:lpstr>MC_Tree_1!MC_V_T_close</vt:lpstr>
      <vt:lpstr>MC_Tree_1!MC_V_T_flag_good_avg</vt:lpstr>
      <vt:lpstr>MC_Tree_1!MC_V_T_flag_good_below</vt:lpstr>
      <vt:lpstr>MC_Tree_1!MC_V_T_flag_good_strong</vt:lpstr>
      <vt:lpstr>MC_Tree_1!MC_V_T_flag_prime_avg</vt:lpstr>
      <vt:lpstr>MC_Tree_1!MC_V_T_flag_prime_below</vt:lpstr>
      <vt:lpstr>MC_Tree_1!MC_V_T_flag_prime_strong</vt:lpstr>
      <vt:lpstr>MC_Tree_1!MC_V_T_fran_avg_below</vt:lpstr>
      <vt:lpstr>MC_Tree_1!MC_V_T_fran_avg_fails</vt:lpstr>
      <vt:lpstr>MC_Tree_1!MC_V_T_fran_avg_meets</vt:lpstr>
      <vt:lpstr>MC_Tree_1!MC_V_T_fran_exp_exceed</vt:lpstr>
      <vt:lpstr>MC_Tree_1!MC_V_T_fran_exp_meets</vt:lpstr>
      <vt:lpstr>MC_Tree_1!MC_V_T_fran_exp_under</vt:lpstr>
      <vt:lpstr>MC_Tree_1!MC_V_T_ghost_high</vt:lpstr>
      <vt:lpstr>MC_Tree_1!MC_V_T_ghost_low</vt:lpstr>
      <vt:lpstr>MC_Tree_1!MC_V_T_ghost_med</vt:lpstr>
      <vt:lpstr>MC_Tree_1!MC_V_T_ghost_saturated</vt:lpstr>
      <vt:lpstr>MC_Tree_1!MC_V_T_pass</vt:lpstr>
      <vt:lpstr>MC_Tree_1!MC_V_T_rebrand_fail</vt:lpstr>
      <vt:lpstr>MC_Tree_1!MC_V_T_rebrand_marginal</vt:lpstr>
      <vt:lpstr>MC_Tree_1!MC_V_T_rebrand_ok</vt:lpstr>
      <vt:lpstr>MC_Tree_1!MC_V_T_relocate</vt:lpstr>
      <vt:lpstr>MC_Tree_1!MC_V_T_support_fail</vt:lpstr>
      <vt:lpstr>MC_Tree_1!MC_V_T_support_ok</vt:lpstr>
      <vt:lpstr>MC_Tree_1!MC_V_T_terminate</vt:lpstr>
      <vt:lpstr>ProvideExtraSupportCost</vt:lpstr>
      <vt:lpstr>RebrandRelaunchCost</vt:lpstr>
      <vt:lpstr>TerminateAgreementCost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Timour Koupeev</dc:creator>
  <cp:lastModifiedBy>Timour Koupeev</cp:lastModifiedBy>
  <dcterms:created xsi:type="dcterms:W3CDTF">2026-03-27T14:31:45Z</dcterms:created>
  <dcterms:modified xsi:type="dcterms:W3CDTF">2026-03-27T14:32:01Z</dcterms:modified>
</cp:coreProperties>
</file>