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7401C109-9290-4721-B318-37665A6EFAF7}" xr6:coauthVersionLast="47" xr6:coauthVersionMax="47" xr10:uidLastSave="{00000000-0000-0000-0000-000000000000}"/>
  <bookViews>
    <workbookView xWindow="-98" yWindow="-98" windowWidth="21795" windowHeight="12975" firstSheet="2" activeTab="2" xr2:uid="{8DA551C0-019E-4BDD-8F17-7CB67C0D396B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_MC_Calc!$A$1:$CZ$1</definedName>
    <definedName name="HybridSolarstorageCost">MC_Tree_1!$C$8</definedName>
    <definedName name="MC_BD_D_root_C_hybrid_permit" localSheetId="3">MC_Tree_1!$C$88</definedName>
    <definedName name="MC_BD_D_root_C_solar_permit" localSheetId="3">MC_Tree_1!$C$46</definedName>
    <definedName name="MC_BD_D_root_C_wind_permit" localSheetId="3">MC_Tree_1!$C$68</definedName>
    <definedName name="MC_BD_D_root_T_none" localSheetId="3">MC_Tree_1!$C$100</definedName>
    <definedName name="MC_BP_C_hybrid_market_delay_T_hybrid_delay_high" localSheetId="3">MC_Tree_1!$E$90</definedName>
    <definedName name="MC_BP_C_hybrid_market_delay_T_hybrid_delay_low" localSheetId="3">MC_Tree_1!$E$96</definedName>
    <definedName name="MC_BP_C_hybrid_market_delay_T_hybrid_delay_mod" localSheetId="3">MC_Tree_1!$E$94</definedName>
    <definedName name="MC_BP_C_hybrid_market_T_hybrid_high" localSheetId="3">MC_Tree_1!$E$80</definedName>
    <definedName name="MC_BP_C_hybrid_market_T_hybrid_low" localSheetId="3">MC_Tree_1!$E$86</definedName>
    <definedName name="MC_BP_C_hybrid_market_T_hybrid_mod" localSheetId="3">MC_Tree_1!$E$84</definedName>
    <definedName name="MC_BP_C_hybrid_permit_C_hybrid_market" localSheetId="3">MC_Tree_1!$D$82</definedName>
    <definedName name="MC_BP_C_hybrid_permit_C_hybrid_market_delay" localSheetId="3">MC_Tree_1!$D$92</definedName>
    <definedName name="MC_BP_C_hybrid_permit_T_hybrid_blocked" localSheetId="3">MC_Tree_1!$D$98</definedName>
    <definedName name="MC_BP_C_solar_gen_fav_T_solar_fav_avg" localSheetId="3">MC_Tree_1!$F$24</definedName>
    <definedName name="MC_BP_C_solar_gen_fav_T_solar_fav_high" localSheetId="3">MC_Tree_1!$F$20</definedName>
    <definedName name="MC_BP_C_solar_gen_fav_T_solar_fav_low" localSheetId="3">MC_Tree_1!$F$26</definedName>
    <definedName name="MC_BP_C_solar_gen_neut_T_solar_neut_avg" localSheetId="3">MC_Tree_1!$F$34</definedName>
    <definedName name="MC_BP_C_solar_gen_neut_T_solar_neut_high" localSheetId="3">MC_Tree_1!$F$30</definedName>
    <definedName name="MC_BP_C_solar_gen_neut_T_solar_neut_low" localSheetId="3">MC_Tree_1!$F$36</definedName>
    <definedName name="MC_BP_C_solar_gen_unfav_T_solar_unfav_avg" localSheetId="3">MC_Tree_1!$F$42</definedName>
    <definedName name="MC_BP_C_solar_gen_unfav_T_solar_unfav_high" localSheetId="3">MC_Tree_1!$F$38</definedName>
    <definedName name="MC_BP_C_solar_gen_unfav_T_solar_unfav_low" localSheetId="3">MC_Tree_1!$F$44</definedName>
    <definedName name="MC_BP_C_solar_permit_C_solar_policy" localSheetId="3">MC_Tree_1!$D$28</definedName>
    <definedName name="MC_BP_C_solar_permit_C_solar_policy_delay" localSheetId="3">MC_Tree_1!$D$50</definedName>
    <definedName name="MC_BP_C_solar_permit_T_solar_blocked" localSheetId="3">MC_Tree_1!$D$56</definedName>
    <definedName name="MC_BP_C_solar_policy_C_solar_gen_fav" localSheetId="3">MC_Tree_1!$E$22</definedName>
    <definedName name="MC_BP_C_solar_policy_C_solar_gen_neut" localSheetId="3">MC_Tree_1!$E$32</definedName>
    <definedName name="MC_BP_C_solar_policy_C_solar_gen_unfav" localSheetId="3">MC_Tree_1!$E$40</definedName>
    <definedName name="MC_BP_C_solar_policy_delay_T_solar_delay_fav" localSheetId="3">MC_Tree_1!$E$48</definedName>
    <definedName name="MC_BP_C_solar_policy_delay_T_solar_delay_neut" localSheetId="3">MC_Tree_1!$E$52</definedName>
    <definedName name="MC_BP_C_solar_policy_delay_T_solar_delay_unfav" localSheetId="3">MC_Tree_1!$E$54</definedName>
    <definedName name="MC_BP_C_wind_permit_C_wind_resource" localSheetId="3">MC_Tree_1!$D$62</definedName>
    <definedName name="MC_BP_C_wind_permit_C_wind_resource_delay" localSheetId="3">MC_Tree_1!$D$72</definedName>
    <definedName name="MC_BP_C_wind_permit_T_wind_blocked" localSheetId="3">MC_Tree_1!$D$78</definedName>
    <definedName name="MC_BP_C_wind_resource_delay_T_wind_delay_exc" localSheetId="3">MC_Tree_1!$E$70</definedName>
    <definedName name="MC_BP_C_wind_resource_delay_T_wind_delay_good" localSheetId="3">MC_Tree_1!$E$74</definedName>
    <definedName name="MC_BP_C_wind_resource_delay_T_wind_delay_poor" localSheetId="3">MC_Tree_1!$E$76</definedName>
    <definedName name="MC_BP_C_wind_resource_T_wind_excellent" localSheetId="3">MC_Tree_1!$E$60</definedName>
    <definedName name="MC_BP_C_wind_resource_T_wind_good" localSheetId="3">MC_Tree_1!$E$64</definedName>
    <definedName name="MC_BP_C_wind_resource_T_wind_poor" localSheetId="3">MC_Tree_1!$E$66</definedName>
    <definedName name="MC_BV_C_hybrid_market_delay_T_hybrid_delay_high" localSheetId="3">MC_Tree_1!$E$91</definedName>
    <definedName name="MC_BV_C_hybrid_market_delay_T_hybrid_delay_low" localSheetId="3">MC_Tree_1!$E$97</definedName>
    <definedName name="MC_BV_C_hybrid_market_delay_T_hybrid_delay_mod" localSheetId="3">MC_Tree_1!$E$95</definedName>
    <definedName name="MC_BV_C_hybrid_market_T_hybrid_high" localSheetId="3">MC_Tree_1!$E$81</definedName>
    <definedName name="MC_BV_C_hybrid_market_T_hybrid_low" localSheetId="3">MC_Tree_1!$E$87</definedName>
    <definedName name="MC_BV_C_hybrid_market_T_hybrid_mod" localSheetId="3">MC_Tree_1!$E$85</definedName>
    <definedName name="MC_BV_C_hybrid_permit_C_hybrid_market" localSheetId="3">MC_Tree_1!$D$83</definedName>
    <definedName name="MC_BV_C_hybrid_permit_C_hybrid_market_delay" localSheetId="3">MC_Tree_1!$D$93</definedName>
    <definedName name="MC_BV_C_hybrid_permit_T_hybrid_blocked" localSheetId="3">MC_Tree_1!$D$99</definedName>
    <definedName name="MC_BV_C_solar_gen_fav_T_solar_fav_avg" localSheetId="3">MC_Tree_1!$F$25</definedName>
    <definedName name="MC_BV_C_solar_gen_fav_T_solar_fav_high" localSheetId="3">MC_Tree_1!$F$21</definedName>
    <definedName name="MC_BV_C_solar_gen_fav_T_solar_fav_low" localSheetId="3">MC_Tree_1!$F$27</definedName>
    <definedName name="MC_BV_C_solar_gen_neut_T_solar_neut_avg" localSheetId="3">MC_Tree_1!$F$35</definedName>
    <definedName name="MC_BV_C_solar_gen_neut_T_solar_neut_high" localSheetId="3">MC_Tree_1!$F$31</definedName>
    <definedName name="MC_BV_C_solar_gen_neut_T_solar_neut_low" localSheetId="3">MC_Tree_1!$F$37</definedName>
    <definedName name="MC_BV_C_solar_gen_unfav_T_solar_unfav_avg" localSheetId="3">MC_Tree_1!$F$43</definedName>
    <definedName name="MC_BV_C_solar_gen_unfav_T_solar_unfav_high" localSheetId="3">MC_Tree_1!$F$39</definedName>
    <definedName name="MC_BV_C_solar_gen_unfav_T_solar_unfav_low" localSheetId="3">MC_Tree_1!$F$45</definedName>
    <definedName name="MC_BV_C_solar_permit_C_solar_policy" localSheetId="3">MC_Tree_1!$D$29</definedName>
    <definedName name="MC_BV_C_solar_permit_C_solar_policy_delay" localSheetId="3">MC_Tree_1!$D$51</definedName>
    <definedName name="MC_BV_C_solar_permit_T_solar_blocked" localSheetId="3">MC_Tree_1!$D$57</definedName>
    <definedName name="MC_BV_C_solar_policy_C_solar_gen_fav" localSheetId="3">MC_Tree_1!$E$23</definedName>
    <definedName name="MC_BV_C_solar_policy_C_solar_gen_neut" localSheetId="3">MC_Tree_1!$E$33</definedName>
    <definedName name="MC_BV_C_solar_policy_C_solar_gen_unfav" localSheetId="3">MC_Tree_1!$E$41</definedName>
    <definedName name="MC_BV_C_solar_policy_delay_T_solar_delay_fav" localSheetId="3">MC_Tree_1!$E$49</definedName>
    <definedName name="MC_BV_C_solar_policy_delay_T_solar_delay_neut" localSheetId="3">MC_Tree_1!$E$53</definedName>
    <definedName name="MC_BV_C_solar_policy_delay_T_solar_delay_unfav" localSheetId="3">MC_Tree_1!$E$55</definedName>
    <definedName name="MC_BV_C_wind_permit_C_wind_resource" localSheetId="3">MC_Tree_1!$D$63</definedName>
    <definedName name="MC_BV_C_wind_permit_C_wind_resource_delay" localSheetId="3">MC_Tree_1!$D$73</definedName>
    <definedName name="MC_BV_C_wind_permit_T_wind_blocked" localSheetId="3">MC_Tree_1!$D$79</definedName>
    <definedName name="MC_BV_C_wind_resource_delay_T_wind_delay_exc" localSheetId="3">MC_Tree_1!$E$71</definedName>
    <definedName name="MC_BV_C_wind_resource_delay_T_wind_delay_good" localSheetId="3">MC_Tree_1!$E$75</definedName>
    <definedName name="MC_BV_C_wind_resource_delay_T_wind_delay_poor" localSheetId="3">MC_Tree_1!$E$77</definedName>
    <definedName name="MC_BV_C_wind_resource_T_wind_excellent" localSheetId="3">MC_Tree_1!$E$61</definedName>
    <definedName name="MC_BV_C_wind_resource_T_wind_good" localSheetId="3">MC_Tree_1!$E$65</definedName>
    <definedName name="MC_BV_C_wind_resource_T_wind_poor" localSheetId="3">MC_Tree_1!$E$67</definedName>
    <definedName name="MC_BV_D_root_C_hybrid_permit" localSheetId="3">MC_Tree_1!$C$89</definedName>
    <definedName name="MC_BV_D_root_C_solar_permit" localSheetId="3">MC_Tree_1!$C$47</definedName>
    <definedName name="MC_BV_D_root_C_wind_permit" localSheetId="3">MC_Tree_1!$C$69</definedName>
    <definedName name="MC_BV_D_root_T_none" localSheetId="3">MC_Tree_1!$C$101</definedName>
    <definedName name="MC_N_C_hybrid_market" localSheetId="3">MC_Tree_1!$E$82</definedName>
    <definedName name="MC_N_C_hybrid_market_delay" localSheetId="3">MC_Tree_1!$E$92</definedName>
    <definedName name="MC_N_C_hybrid_permit" localSheetId="3">MC_Tree_1!$D$88</definedName>
    <definedName name="MC_N_C_solar_gen_fav" localSheetId="3">MC_Tree_1!$F$22</definedName>
    <definedName name="MC_N_C_solar_gen_neut" localSheetId="3">MC_Tree_1!$F$32</definedName>
    <definedName name="MC_N_C_solar_gen_unfav" localSheetId="3">MC_Tree_1!$F$40</definedName>
    <definedName name="MC_N_C_solar_permit" localSheetId="3">MC_Tree_1!$D$46</definedName>
    <definedName name="MC_N_C_solar_policy" localSheetId="3">MC_Tree_1!$E$28</definedName>
    <definedName name="MC_N_C_solar_policy_delay" localSheetId="3">MC_Tree_1!$E$50</definedName>
    <definedName name="MC_N_C_wind_permit" localSheetId="3">MC_Tree_1!$D$68</definedName>
    <definedName name="MC_N_C_wind_resource" localSheetId="3">MC_Tree_1!$E$62</definedName>
    <definedName name="MC_N_C_wind_resource_delay" localSheetId="3">MC_Tree_1!$E$72</definedName>
    <definedName name="MC_N_D_root" localSheetId="3">MC_Tree_1!$C$58</definedName>
    <definedName name="MC_NP_T_hybrid_blocked" localSheetId="3">MC_Tree_1!$E$98</definedName>
    <definedName name="MC_NP_T_hybrid_delay_high" localSheetId="3">MC_Tree_1!$F$90</definedName>
    <definedName name="MC_NP_T_hybrid_delay_low" localSheetId="3">MC_Tree_1!$F$96</definedName>
    <definedName name="MC_NP_T_hybrid_delay_mod" localSheetId="3">MC_Tree_1!$F$94</definedName>
    <definedName name="MC_NP_T_hybrid_high" localSheetId="3">MC_Tree_1!$F$80</definedName>
    <definedName name="MC_NP_T_hybrid_low" localSheetId="3">MC_Tree_1!$F$86</definedName>
    <definedName name="MC_NP_T_hybrid_mod" localSheetId="3">MC_Tree_1!$F$84</definedName>
    <definedName name="MC_NP_T_none" localSheetId="3">MC_Tree_1!$D$100</definedName>
    <definedName name="MC_NP_T_solar_blocked" localSheetId="3">MC_Tree_1!$E$56</definedName>
    <definedName name="MC_NP_T_solar_delay_fav" localSheetId="3">MC_Tree_1!$F$48</definedName>
    <definedName name="MC_NP_T_solar_delay_neut" localSheetId="3">MC_Tree_1!$F$52</definedName>
    <definedName name="MC_NP_T_solar_delay_unfav" localSheetId="3">MC_Tree_1!$F$54</definedName>
    <definedName name="MC_NP_T_solar_fav_avg" localSheetId="3">MC_Tree_1!$G$24</definedName>
    <definedName name="MC_NP_T_solar_fav_high" localSheetId="3">MC_Tree_1!$G$20</definedName>
    <definedName name="MC_NP_T_solar_fav_low" localSheetId="3">MC_Tree_1!$G$26</definedName>
    <definedName name="MC_NP_T_solar_neut_avg" localSheetId="3">MC_Tree_1!$G$34</definedName>
    <definedName name="MC_NP_T_solar_neut_high" localSheetId="3">MC_Tree_1!$G$30</definedName>
    <definedName name="MC_NP_T_solar_neut_low" localSheetId="3">MC_Tree_1!$G$36</definedName>
    <definedName name="MC_NP_T_solar_unfav_avg" localSheetId="3">MC_Tree_1!$G$42</definedName>
    <definedName name="MC_NP_T_solar_unfav_high" localSheetId="3">MC_Tree_1!$G$38</definedName>
    <definedName name="MC_NP_T_solar_unfav_low" localSheetId="3">MC_Tree_1!$G$44</definedName>
    <definedName name="MC_NP_T_wind_blocked" localSheetId="3">MC_Tree_1!$E$78</definedName>
    <definedName name="MC_NP_T_wind_delay_exc" localSheetId="3">MC_Tree_1!$F$70</definedName>
    <definedName name="MC_NP_T_wind_delay_good" localSheetId="3">MC_Tree_1!$F$74</definedName>
    <definedName name="MC_NP_T_wind_delay_poor" localSheetId="3">MC_Tree_1!$F$76</definedName>
    <definedName name="MC_NP_T_wind_excellent" localSheetId="3">MC_Tree_1!$F$60</definedName>
    <definedName name="MC_NP_T_wind_good" localSheetId="3">MC_Tree_1!$F$64</definedName>
    <definedName name="MC_NP_T_wind_poor" localSheetId="3">MC_Tree_1!$F$66</definedName>
    <definedName name="MC_V_C_hybrid_market" localSheetId="3">MC_Tree_1!$E$83</definedName>
    <definedName name="MC_V_C_hybrid_market_delay" localSheetId="3">MC_Tree_1!$E$93</definedName>
    <definedName name="MC_V_C_hybrid_permit" localSheetId="3">MC_Tree_1!$D$89</definedName>
    <definedName name="MC_V_C_solar_gen_fav" localSheetId="3">MC_Tree_1!$F$23</definedName>
    <definedName name="MC_V_C_solar_gen_neut" localSheetId="3">MC_Tree_1!$F$33</definedName>
    <definedName name="MC_V_C_solar_gen_unfav" localSheetId="3">MC_Tree_1!$F$41</definedName>
    <definedName name="MC_V_C_solar_permit" localSheetId="3">MC_Tree_1!$D$47</definedName>
    <definedName name="MC_V_C_solar_policy" localSheetId="3">MC_Tree_1!$E$29</definedName>
    <definedName name="MC_V_C_solar_policy_delay" localSheetId="3">MC_Tree_1!$E$51</definedName>
    <definedName name="MC_V_C_wind_permit" localSheetId="3">MC_Tree_1!$D$69</definedName>
    <definedName name="MC_V_C_wind_resource" localSheetId="3">MC_Tree_1!$E$63</definedName>
    <definedName name="MC_V_C_wind_resource_delay" localSheetId="3">MC_Tree_1!$E$73</definedName>
    <definedName name="MC_V_D_root" localSheetId="3">MC_Tree_1!$C$59</definedName>
    <definedName name="MC_V_T_hybrid_blocked" localSheetId="3">MC_Tree_1!$E$99</definedName>
    <definedName name="MC_V_T_hybrid_delay_high" localSheetId="3">MC_Tree_1!$F$91</definedName>
    <definedName name="MC_V_T_hybrid_delay_low" localSheetId="3">MC_Tree_1!$F$97</definedName>
    <definedName name="MC_V_T_hybrid_delay_mod" localSheetId="3">MC_Tree_1!$F$95</definedName>
    <definedName name="MC_V_T_hybrid_high" localSheetId="3">MC_Tree_1!$F$81</definedName>
    <definedName name="MC_V_T_hybrid_low" localSheetId="3">MC_Tree_1!$F$87</definedName>
    <definedName name="MC_V_T_hybrid_mod" localSheetId="3">MC_Tree_1!$F$85</definedName>
    <definedName name="MC_V_T_none" localSheetId="3">MC_Tree_1!$D$101</definedName>
    <definedName name="MC_V_T_solar_blocked" localSheetId="3">MC_Tree_1!$E$57</definedName>
    <definedName name="MC_V_T_solar_delay_fav" localSheetId="3">MC_Tree_1!$F$49</definedName>
    <definedName name="MC_V_T_solar_delay_neut" localSheetId="3">MC_Tree_1!$F$53</definedName>
    <definedName name="MC_V_T_solar_delay_unfav" localSheetId="3">MC_Tree_1!$F$55</definedName>
    <definedName name="MC_V_T_solar_fav_avg" localSheetId="3">MC_Tree_1!$G$25</definedName>
    <definedName name="MC_V_T_solar_fav_high" localSheetId="3">MC_Tree_1!$G$21</definedName>
    <definedName name="MC_V_T_solar_fav_low" localSheetId="3">MC_Tree_1!$G$27</definedName>
    <definedName name="MC_V_T_solar_neut_avg" localSheetId="3">MC_Tree_1!$G$35</definedName>
    <definedName name="MC_V_T_solar_neut_high" localSheetId="3">MC_Tree_1!$G$31</definedName>
    <definedName name="MC_V_T_solar_neut_low" localSheetId="3">MC_Tree_1!$G$37</definedName>
    <definedName name="MC_V_T_solar_unfav_avg" localSheetId="3">MC_Tree_1!$G$43</definedName>
    <definedName name="MC_V_T_solar_unfav_high" localSheetId="3">MC_Tree_1!$G$39</definedName>
    <definedName name="MC_V_T_solar_unfav_low" localSheetId="3">MC_Tree_1!$G$45</definedName>
    <definedName name="MC_V_T_wind_blocked" localSheetId="3">MC_Tree_1!$E$79</definedName>
    <definedName name="MC_V_T_wind_delay_exc" localSheetId="3">MC_Tree_1!$F$71</definedName>
    <definedName name="MC_V_T_wind_delay_good" localSheetId="3">MC_Tree_1!$F$75</definedName>
    <definedName name="MC_V_T_wind_delay_poor" localSheetId="3">MC_Tree_1!$F$77</definedName>
    <definedName name="MC_V_T_wind_excellent" localSheetId="3">MC_Tree_1!$F$61</definedName>
    <definedName name="MC_V_T_wind_good" localSheetId="3">MC_Tree_1!$F$65</definedName>
    <definedName name="MC_V_T_wind_poor" localSheetId="3">MC_Tree_1!$F$67</definedName>
    <definedName name="SolarFarm50MwCost">MC_Tree_1!$C$6</definedName>
    <definedName name="WindFarm30MwCost">MC_Tree_1!$C$7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3" l="1"/>
  <c r="C47" i="3"/>
  <c r="C89" i="3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F96" i="3"/>
  <c r="F86" i="3"/>
  <c r="F77" i="3"/>
  <c r="F67" i="3"/>
  <c r="E57" i="3"/>
  <c r="F48" i="3"/>
  <c r="G38" i="3"/>
  <c r="E29" i="3"/>
  <c r="D100" i="3"/>
  <c r="G24" i="3"/>
  <c r="F90" i="3"/>
  <c r="F33" i="3"/>
  <c r="E98" i="3"/>
  <c r="F60" i="3"/>
  <c r="E51" i="3"/>
  <c r="D69" i="3"/>
  <c r="F95" i="3"/>
  <c r="F85" i="3"/>
  <c r="F76" i="3"/>
  <c r="F66" i="3"/>
  <c r="E56" i="3"/>
  <c r="D47" i="3"/>
  <c r="G37" i="3"/>
  <c r="G27" i="3"/>
  <c r="F91" i="3"/>
  <c r="E73" i="3"/>
  <c r="E63" i="3"/>
  <c r="G43" i="3"/>
  <c r="C100" i="3"/>
  <c r="F71" i="3"/>
  <c r="F52" i="3"/>
  <c r="C88" i="3"/>
  <c r="D89" i="3"/>
  <c r="F70" i="3"/>
  <c r="F41" i="3"/>
  <c r="F87" i="3"/>
  <c r="C59" i="3"/>
  <c r="G39" i="3"/>
  <c r="G20" i="3"/>
  <c r="F94" i="3"/>
  <c r="F84" i="3"/>
  <c r="F75" i="3"/>
  <c r="F65" i="3"/>
  <c r="F55" i="3"/>
  <c r="G45" i="3"/>
  <c r="G36" i="3"/>
  <c r="G26" i="3"/>
  <c r="G34" i="3"/>
  <c r="G21" i="3"/>
  <c r="F97" i="3"/>
  <c r="C46" i="3"/>
  <c r="D101" i="3"/>
  <c r="E93" i="3"/>
  <c r="E83" i="3"/>
  <c r="F74" i="3"/>
  <c r="F64" i="3"/>
  <c r="F54" i="3"/>
  <c r="G44" i="3"/>
  <c r="G35" i="3"/>
  <c r="G25" i="3"/>
  <c r="F81" i="3"/>
  <c r="F53" i="3"/>
  <c r="E99" i="3"/>
  <c r="F80" i="3"/>
  <c r="F61" i="3"/>
  <c r="G42" i="3"/>
  <c r="F23" i="3"/>
  <c r="E79" i="3"/>
  <c r="G31" i="3"/>
  <c r="C68" i="3"/>
  <c r="E78" i="3"/>
  <c r="F49" i="3"/>
  <c r="G30" i="3"/>
</calcChain>
</file>

<file path=xl/sharedStrings.xml><?xml version="1.0" encoding="utf-8"?>
<sst xmlns="http://schemas.openxmlformats.org/spreadsheetml/2006/main" count="78" uniqueCount="73">
  <si>
    <t>{"_v":2,"trees":{"MC_Tree_1":"{\r\n  \"RootId\": \"D_root\",\r\n  \"Nodes\": {\r\n    \"D_root\": {\r\n      \"type\": \"decision\",\r\n      \"id\": \"D_root\",\r\n      \"name\": \"Energy Project Selection\",\r\n      \"options\": [\r\n        {\r\n          \"name\": \"Solar Farm (50 MW)\",\r\n          \"childId\": \"C_solar_permit\",\r\n          \"value\": -45000000\r\n        },\r\n        {\r\n          \"name\": \"Wind Farm (30 MW)\",\r\n          \"childId\": \"C_wind_permit\",\r\n          \"value\": -52000000\r\n        },\r\n        {\r\n          \"name\": \"Hybrid Solar+Storage\",\r\n          \"childId\": \"C_hybrid_permit\",\r\n          \"value\": -62000000\r\n        },\r\n        {\r\n          \"name\": \"No Project\",\r\n          \"childId\": \"T_none\"\r\n        }\r\n      ]\r\n    },\r\n    \"C_solar_permit\": {\r\n      \"type\": \"chance\",\r\n      \"id\": \"C_solar_permit\",\r\n      \"name\": \"Permitting \u0026 Grid Connect\",\r\n      \"branches\": [\r\n        {\r\n          \"name\": \"On Schedule\",\r\n          \"probability\": 0.55,\r\n          \"childId\": \"C_solar_policy\"\r\n        },\r\n        {\r\n          \"name\": \"Delayed 12 Months\",\r\n          \"probability\": 0.3,\r\n          \"childId\": \"C_solar_policy_delay\",\r\n          \"value\": -3000000\r\n        },\r\n        {\r\n          \"name\": \"Permit Blocked\",\r\n          \"probability\": 0.15,\r\n          \"childId\": \"T_solar_blocked\",\r\n          \"value\": 5000000\r\n        }\r\n      ]\r\n    },\r\n    \"C_solar_policy\": {\r\n      \"type\": \"chance\",\r\n      \"id\": \"C_solar_policy\",\r\n      \"name\": \"Policy \u0026 Subsidy Environment\",\r\n      \"branches\": [\r\n        {\r\n          \"name\": \"Favorable (ITC Extended)\",\r\n          \"probability\": 0.4,\r\n          \"childId\": \"C_solar_gen_fav\"\r\n        },\r\n        {\r\n          \"name\": \"Neutral\",\r\n          \"probability\": 0.4,\r\n          \"childId\": \"C_solar_gen_neut\"\r\n        },\r\n        {\r\n          \"name\": \"Unfavorable (Subsidy Cut)\",\r\n          \"probability\": 0.2,\r\n          \"childId\": \"C_solar_gen_unfav\"\r\n        }\r\n      ]\r\n    },\r\n    \"C_solar_gen_fav\": {\r\n      \"type\": \"chance\",\r\n      \"id\": \"C_solar_gen_fav\",\r\n      \"name\": \"Solar Generation (Favorable)\",\r\n      \"branches\": [\r\n        {\r\n          \"name\": \"Above Average Sun\",\r\n          \"probability\": 0.35,\r\n          \"childId\": \"T_solar_fav_high\",\r\n          \"value\": 85000000\r\n        },\r\n        {\r\n          \"name\": \"Average Sun\",\r\n          \"probability\": 0.5,\r\n          \"childId\": \"T_solar_fav_avg\",\r\n          \"value\": 68000000\r\n        },\r\n        {\r\n          \"name\": \"Below Average\",\r\n          \"probability\": 0.15,\r\n          \"childId\": \"T_solar_fav_low\",\r\n          \"value\": 52000000\r\n        }\r\n      ]\r\n    },\r\n    \"T_solar_fav_high\": {\r\n      \"type\": \"terminal\",\r\n      \"id\": \"T_solar_fav_high\",\r\n      \"name\": \"Solar+Favorable+High\",\r\n      \"value\": 0\r\n    },\r\n    \"T_solar_fav_avg\": {\r\n      \"type\": \"terminal\",\r\n      \"id\": \"T_solar_fav_avg\",\r\n      \"name\": \"Solar+Favorable+Avg\",\r\n      \"value\": 0\r\n    },\r\n    \"T_solar_fav_low\": {\r\n      \"type\": \"terminal\",\r\n      \"id\": \"T_solar_fav_low\",\r\n      \"name\": \"Solar+Favorable+Low\",\r\n      \"value\": 0\r\n    },\r\n    \"C_solar_gen_neut\": {\r\n      \"type\": \"chance\",\r\n      \"id\": \"C_solar_gen_neut\",\r\n      \"name\": \"Solar Generation (Neutral)\",\r\n      \"branches\": [\r\n        {\r\n          \"name\": \"Above Average Sun\",\r\n          \"probability\": 0.3,\r\n          \"childId\": \"T_solar_neut_high\",\r\n          \"value\": 72000000\r\n        },\r\n        {\r\n          \"name\": \"Average Sun\",\r\n          \"probability\": 0.5,\r\n          \"childId\": \"T_solar_neut_avg\",\r\n          \"value\": 58000000\r\n        },\r\n        {\r\n          \"name\": \"Below Average\",\r\n          \"probability\": 0.2,\r\n          \"childId\": \"T_solar_neut_low\",\r\n          \"value\": 42000000\r\n        }\r\n      ]\r\n    },\r\n    \"T_solar_neut_high\": {\r\n      \"type\": \"terminal\",\r\n      \"id\": \"T_solar_neut_high\",\r\n      \"name\": \"Solar+Neutral+High\",\r\n      \"value\": 0\r\n    },\r\n    \"T_solar_neut_avg\": {\r\n      \"type\": \"terminal\",\r\n      \"id\": \"T_solar_neut_avg\",\r\n      \"name\": \"Solar+Neutral+Avg\",\r\n      \"value\": 0\r\n    },\r\n    \"T_solar_neut_low\": {\r\n      \"type\": \"terminal\",\r\n      \"id\": \"T_solar_neut_low\",\r\n      \"name\": \"Solar+Neutral+Low\",\r\n      \"value\": 0\r\n    },\r\n    \"C_solar_gen_unfav\": {\r\n      \"type\": \"chance\",\r\n      \"id\": \"C_solar_gen_unfav\",\r\n      \"name\": \"Solar Generation (Unfavorable)\",\r\n      \"branches\": [\r\n        {\r\n          \"name\": \"Above Average Sun\",\r\n          \"probability\": 0.3,\r\n          \"childId\": \"T_solar_unfav_high\",\r\n          \"value\": 55000000\r\n        },\r\n        {\r\n          \"name\": \"Average Sun\",\r\n          \"probability\": 0.5,\r\n          \"childId\": \"T_solar_unfav_avg\",\r\n          \"value\": 40000000\r\n        },\r\n        {\r\n          \"name\": \"Below Average\",\r\n          \"probability\": 0.2,\r\n          \"childId\": \"T_solar_unfav_low\",\r\n          \"value\": 28000000\r\n        }\r\n      ]\r\n    },\r\n    \"T_solar_unfav_high\": {\r\n      \"type\": \"terminal\",\r\n      \"id\": \"T_solar_unfav_high\",\r\n      \"name\": \"Solar+Unfav+High\",\r\n      \"value\": 0\r\n    },\r\n    \"T_solar_unfav_avg\": {\r\n      \"type\": \"terminal\",\r\n      \"id\": \"T_solar_unfav_avg\",\r\n      \"name\": \"Solar+Unfav+Avg\",\r\n      \"value\": 0\r\n    },\r\n    \"T_solar_unfav_low\": {\r\n      \"type\": \"terminal\",\r\n      \"id\": \"T_solar_unfav_low\",\r\n      \"name\": \"Solar+Unfav+Low\",\r\n      \"value\": 0\r\n    },\r\n    \"C_solar_policy_delay\": {\r\n      \"type\": \"chance\",\r\n      \"id\": \"C_solar_policy_delay\",\r\n      \"name\": \"Policy (Delayed Project)\",\r\n      \"branches\": [\r\n        {\r\n          \"name\": \"Favorable\",\r\n          \"probability\": 0.35,\r\n          \"childId\": \"T_solar_delay_fav\",\r\n          \"value\": 65000000\r\n        },\r\n        {\r\n          \"name\": \"Neutral\",\r\n          \"probability\": 0.4,\r\n          \"childId\": \"T_solar_delay_neut\",\r\n          \"value\": 50000000\r\n        },\r\n        {\r\n          \"name\": \"Unfavorable\",\r\n          \"probability\": 0.25,\r\n          \"childId\": \"T_solar_delay_unfav\",\r\n          \"value\": 35000000\r\n        }\r\n      ]\r\n    },\r\n    \"T_solar_delay_fav\": {\r\n      \"type\": \"terminal\",\r\n      \"id\": \"T_solar_delay_fav\",\r\n      \"name\": \"Delayed+Favorable\",\r\n      \"value\": 0\r\n    },\r\n    \"T_solar_delay_neut\": {\r\n      \"type\": \"terminal\",\r\n      \"id\": \"T_solar_delay_neut\",\r\n      \"name\": \"Delayed+Neutral\",\r\n      \"value\": 0\r\n    },\r\n    \"T_solar_delay_unfav\": {\r\n      \"type\": \"terminal\",\r\n      \"id\": \"T_solar_delay_unfav\",\r\n      \"name\": \"Delayed+Unfavorable\",\r\n      \"value\": 0\r\n    },\r\n    \"T_solar_blocked\": {\r\n      \"type\": \"terminal\",\r\n      \"id\": \"T_solar_blocked\",\r\n      \"name\": \"Solar Permit Blocked\",\r\n      \"value\": 0\r\n    },\r\n    \"C_wind_permit\": {\r\n      \"type\": \"chance\",\r\n      \"id\": \"C_wind_permit\",\r\n      \"name\": \"Permitting \u0026 Environmental\",\r\n      \"branches\": [\r\n        {\r\n          \"name\": \"Approved\",\r\n          \"probability\": 0.45,\r\n          \"childId\": \"C_wind_resource\"\r\n        },\r\n        {\r\n          \"name\": \"Delayed (Environmental)\",\r\n          \"probability\": 0.35,\r\n          \"childId\": \"C_wind_resource_delay\",\r\n          \"value\": -5000000\r\n        },\r\n        {\r\n          \"name\": \"Blocked\",\r\n          \"probability\": 0.2,\r\n          \"childId\": \"T_wind_blocked\",\r\n          \"value\": 4000000\r\n        }\r\n      ]\r\n    },\r\n    \"C_wind_resource\": {\r\n      \"type\": \"chance\",\r\n      \"id\": \"C_wind_resource\",\r\n      \"name\": \"Wind Resource Quality\",\r\n      \"branches\": [\r\n        {\r\n          \"name\": \"Excellent Wind\",\r\n          \"probability\": 0.25,\r\n          \"childId\": \"T_wind_excellent\",\r\n          \"value\": 95000000\r\n        },\r\n        {\r\n          \"name\": \"Good Wind\",\r\n          \"probability\": 0.5,\r\n          \"childId\": \"T_wind_good\",\r\n          \"value\": 70000000\r\n        },\r\n        {\r\n          \"name\": \"Below Average Wind\",\r\n          \"probability\": 0.25,\r\n          \"childId\": \"T_wind_poor\",\r\n          \"value\": 45000000\r\n        }\r\n      ]\r\n    },\r\n    \"T_wind_excellent\": {\r\n      \"type\": \"terminal\",\r\n      \"id\": \"T_wind_excellent\",\r\n      \"name\": \"Wind: Excellent\",\r\n      \"value\": 0\r\n    },\r\n    \"T_wind_good\": {\r\n      \"type\": \"terminal\",\r\n      \"id\": \"T_wind_good\",\r\n      \"name\": \"Wind: Good\",\r\n      \"value\": 0\r\n    },\r\n    \"T_wind_poor\": {\r\n      \"type\": \"terminal\",\r\n      \"id\": \"T_wind_poor\",\r\n      \"name\": \"Wind: Below Average\",\r\n      \"value\": 0\r\n    },\r\n    \"C_wind_resource_delay\": {\r\n      \"type\": \"chance\",\r\n      \"id\": \"C_wind_resource_delay\",\r\n      \"name\": \"Wind Resource (Delayed)\",\r\n      \"branches\": [\r\n        {\r\n          \"name\": \"Excellent Wind\",\r\n          \"probability\": 0.25,\r\n          \"childId\": \"T_wind_delay_exc\",\r\n          \"value\": 88000000\r\n        },\r\n        {\r\n          \"name\": \"Good Wind\",\r\n          \"probability\": 0.5,\r\n          \"childId\": \"T_wind_delay_good\",\r\n          \"value\": 63000000\r\n        },\r\n        {\r\n          \"name\": \"Below Average\",\r\n          \"probability\": 0.25,\r\n          \"childId\": \"T_wind_delay_poor\",\r\n          \"value\": 38000000\r\n        }\r\n      ]\r\n    },\r\n    \"T_wind_delay_exc\": {\r\n      \"type\": \"terminal\",\r\n      \"id\": \"T_wind_delay_exc\",\r\n      \"name\": \"Delayed Wind: Excellent\",\r\n      \"value\": 0\r\n    },\r\n    \"T_wind_delay_good\": {\r\n      \"type\": \"terminal\",\r\n      \"id\": \"T_wind_delay_good\",\r\n      \"name\": \"Delayed Wind: Good\",\r\n      \"value\": 0\r\n    },\r\n    \"T_wind_delay_poor\": {\r\n      \"type\": \"terminal\",\r\n      \"id\": \"T_wind_delay_poor\",\r\n      \"name\": \"Delayed Wind: Poor\",\r\n      \"value\": 0\r\n    },\r\n    \"T_wind_blocked\": {\r\n      \"type\": \"terminal\",\r\n      \"id\": \"T_wind_blocked\",\r\n      \"name\": \"Wind Permit Blocked\",\r\n      \"value\": 0\r\n    },\r\n    \"C_hybrid_permit\": {\r\n      \"type\": \"chance\",\r\n      \"id\": \"C_hybrid_permit\",\r\n      \"name\": \"Permitting (Hybrid)\",\r\n      \"branches\": [\r\n        {\r\n          \"name\": \"Approved\",\r\n          \"probability\": 0.5,\r\n          \"childId\": \"C_hybrid_market\"\r\n        },\r\n        {\r\n          \"name\": \"Delayed\",\r\n          \"probability\": 0.35,\r\n          \"childId\": \"C_hybrid_market_delay\",\r\n          \"value\": -4000000\r\n        },\r\n        {\r\n          \"name\": \"Blocked\",\r\n          \"probability\": 0.15,\r\n          \"childId\": \"T_hybrid_blocked\",\r\n          \"value\": 6000000\r\n        }\r\n      ]\r\n    },\r\n    \"C_hybrid_market\": {\r\n      \"type\": \"chance\",\r\n      \"id\": \"C_hybrid_market\",\r\n      \"name\": \"Energy Market \u0026 Storage Value\",\r\n      \"branches\": [\r\n        {\r\n          \"name\": \"High Storage Premium\",\r\n          \"probability\": 0.3,\r\n          \"childId\": \"T_hybrid_high\",\r\n          \"value\": 110000000\r\n        },\r\n        {\r\n          \"name\": \"Moderate Premium\",\r\n          \"probability\": 0.45,\r\n          \"childId\": \"T_hybrid_mod\",\r\n          \"value\": 80000000\r\n        },\r\n        {\r\n          \"name\": \"Low Premium\",\r\n          \"probability\": 0.25,\r\n          \"childId\": \"T_hybrid_low\",\r\n          \"value\": 55000000\r\n        }\r\n      ]\r\n    },\r\n    \"T_hybrid_high\": {\r\n      \"type\": \"terminal\",\r\n      \"id\": \"T_hybrid_high\",\r\n      \"name\": \"Hybrid: High Premium\",\r\n      \"value\": 0\r\n    },\r\n    \"T_hybrid_mod\": {\r\n      \"type\": \"terminal\",\r\n      \"id\": \"T_hybrid_mod\",\r\n      \"name\": \"Hybrid: Moderate\",\r\n      \"value\": 0\r\n    },\r\n    \"T_hybrid_low\": {\r\n      \"type\": \"terminal\",\r\n      \"id\": \"T_hybrid_low\",\r\n      \"name\": \"Hybrid: Low Premium\",\r\n      \"value\": 0\r\n    },\r\n    \"C_hybrid_market_delay\": {\r\n      \"type\": \"chance\",\r\n      \"id\": \"C_hybrid_market_delay\",\r\n      \"name\": \"Energy Market (Delayed)\",\r\n      \"branches\": [\r\n        {\r\n          \"name\": \"High Premium\",\r\n          \"probability\": 0.3,\r\n          \"childId\": \"T_hybrid_delay_high\",\r\n          \"value\": 100000000\r\n        },\r\n        {\r\n          \"name\": \"Moderate Premium\",\r\n          \"probability\": 0.45,\r\n          \"childId\": \"T_hybrid_delay_mod\",\r\n          \"value\": 72000000\r\n        },\r\n        {\r\n          \"name\": \"Low Premium\",\r\n          \"probability\": 0.25,\r\n          \"childId\": \"T_hybrid_delay_low\",\r\n          \"value\": 48000000\r\n        }\r\n      ]\r\n    },\r\n    \"T_hybrid_delay_high\": {\r\n      \"type\": \"terminal\",\r\n      \"id\": \"T_hybrid_delay_high\",\r\n      \"name\": \"Delayed Hybrid: High\",\r\n      \"value\": 0\r\n    },\r\n    \"T_hybrid_delay_mod\": {\r\n      \"type\": \"terminal\",\r\n      \"id\": \"T_hybrid_delay_mod\",\r\n      \"name\": \"Delayed Hybrid: Moderate\",\r\n      \"value\": 0\r\n    },\r\n    \"T_hybrid_delay_low\": {\r\n      \"type\": \"terminal\",\r\n      \"id\": \"T_hybrid_delay_low\",\r\n      \"name\": \"Delayed Hybrid: Low\",\r\n      \"value\": 0\r\n    },\r\n    \"T_hybrid_blocked\": {\r\n      \"type\": \"terminal\",\r\n      \"id\": \"T_hybrid_blocked\",\r\n      \"name\": \"Hybrid Permit Blocked\",\r\n      \"value\": 0\r\n    },\r\n    \"T_none\": {\r\n      \"type\": \"terminal\",\r\n      \"id\": \"T_none\",\r\n      \"name\": \"No Project\",\r\n      \"value\": 0\r\n    }\r\n  },\r\n  \"Settings\": {\r\n    \"ModelName\": \"Renewable Energy Project\",\r\n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\"MC_BV_D_root_C_solar_permit\": \"=-SolarFarm50MwCost\",\r\n      \"MC_BV_D_root_C_wind_permit\": \"=-WindFarm30MwCost\",\r\n      \"MC_BV_D_root_C_hybrid_permit\": \"=-HybridSolarstorageCost\"\r\n  }\r\n}"}}</t>
  </si>
  <si>
    <t>Solar Generation (Favorable)</t>
  </si>
  <si>
    <t>Policy &amp; Subsidy Environment</t>
  </si>
  <si>
    <t>Solar Generation (Neutral)</t>
  </si>
  <si>
    <t>Solar Generation (Unfavorable)</t>
  </si>
  <si>
    <t>Permitting &amp; Grid Connect</t>
  </si>
  <si>
    <t>Policy (Delayed Project)</t>
  </si>
  <si>
    <t>Energy Project Selection</t>
  </si>
  <si>
    <t>Wind Resource Quality</t>
  </si>
  <si>
    <t>Permitting &amp; Environmental</t>
  </si>
  <si>
    <t>Wind Resource (Delayed)</t>
  </si>
  <si>
    <t>Energy Market &amp; Storage Value</t>
  </si>
  <si>
    <t>Permitting (Hybrid)</t>
  </si>
  <si>
    <t>Energy Market (Delayed)</t>
  </si>
  <si>
    <t>Renewable Energy Project — Control Panel</t>
  </si>
  <si>
    <t>Adjust parameters below to update the decision tree instantly</t>
  </si>
  <si>
    <t>Parameter</t>
  </si>
  <si>
    <t>Value</t>
  </si>
  <si>
    <t>Units</t>
  </si>
  <si>
    <t>Notes</t>
  </si>
  <si>
    <t>Solar Farm (50 MW)</t>
  </si>
  <si>
    <t>$</t>
  </si>
  <si>
    <t>Investment for Permitting &amp; Grid Connect path</t>
  </si>
  <si>
    <t>Wind Farm (30 MW)</t>
  </si>
  <si>
    <t>Investment for Permitting &amp; Environmental path</t>
  </si>
  <si>
    <t>Hybrid Solar+Storage</t>
  </si>
  <si>
    <t>Investment for Permitting (Hybrid) path</t>
  </si>
  <si>
    <t>Renewable Energy Project Selection</t>
  </si>
  <si>
    <t>ModelChoice Example Model</t>
  </si>
  <si>
    <t>Background</t>
  </si>
  <si>
    <t>An independent power producer (IPP) is evaluating three renewable energy</t>
  </si>
  <si>
    <t>projects for a site with both good solar irradiance and wind resources.</t>
  </si>
  <si>
    <t>Each technology carries different permitting risks, resource uncertainties,</t>
  </si>
  <si>
    <t>and sensitivity to government policy changes.</t>
  </si>
  <si>
    <t>Option 1: Solar Farm - 50 MW ($45M)</t>
  </si>
  <si>
    <t>Proven technology, fastest permitting, but revenue depends on solar irradiance</t>
  </si>
  <si>
    <t>and government tax credit (ITC) extension.</t>
  </si>
  <si>
    <t>Option 2: Wind Farm - 30 MW ($52M)</t>
  </si>
  <si>
    <t>Higher capacity factor potential but more permitting risk (environmental</t>
  </si>
  <si>
    <t>reviews, bird/bat studies). Revenue highly dependent on wind quality.</t>
  </si>
  <si>
    <t>Option 3: Hybrid Solar + Battery Storage ($62M)</t>
  </si>
  <si>
    <t>Highest cost but earns a storage premium for dispatchable power.</t>
  </si>
  <si>
    <t>Battery storage value depends on grid congestion and peak demand pricing.</t>
  </si>
  <si>
    <t>Decision Objective</t>
  </si>
  <si>
    <t>Maximize expected 20-year NPV. This model shows how technology choice</t>
  </si>
  <si>
    <t>interacts with regulatory, resource, and market risk in energy investments.</t>
  </si>
  <si>
    <t>Key Assumptions</t>
  </si>
  <si>
    <t>Solar Farm Cost</t>
  </si>
  <si>
    <t>50 MW, $900/kW installed</t>
  </si>
  <si>
    <t>Wind Farm Cost</t>
  </si>
  <si>
    <t>30 MW, $1,733/kW installed</t>
  </si>
  <si>
    <t>Hybrid Cost</t>
  </si>
  <si>
    <t>Solar + 4-hour battery storage</t>
  </si>
  <si>
    <t>Project Life</t>
  </si>
  <si>
    <t>20 years</t>
  </si>
  <si>
    <t>NPV of all revenue streams</t>
  </si>
  <si>
    <t>Solar Permit Approval</t>
  </si>
  <si>
    <t>On schedule; 30% delayed, 15% blocked</t>
  </si>
  <si>
    <t>Wind Permit Approval</t>
  </si>
  <si>
    <t>Lower due to environmental concerns</t>
  </si>
  <si>
    <t>Permit Delay Cost</t>
  </si>
  <si>
    <t>$3-5M</t>
  </si>
  <si>
    <t>Carrying costs, redesign</t>
  </si>
  <si>
    <t>Storage Premium Potential</t>
  </si>
  <si>
    <t>High: $110M NPV</t>
  </si>
  <si>
    <t>Peak shaving + ancillary services</t>
  </si>
  <si>
    <t>Wind Revenue Range</t>
  </si>
  <si>
    <t>$45-95M NPV</t>
  </si>
  <si>
    <t>Widest range due to resource variability</t>
  </si>
  <si>
    <t>Suggested Analyses</t>
  </si>
  <si>
    <t>▶ Strategy Table - Compare solar, wind, and hybrid with risk-return frontier</t>
  </si>
  <si>
    <t>▶ Sensitivity Analysis - How do permit odds and energy prices affect project value?</t>
  </si>
  <si>
    <t>▶ Risk Profile - Which technology has the best risk-adjusted return?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</si>
</sst>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58</xdr:row>
      <xdr:rowOff>0</xdr:rowOff>
    </xdr:from>
    <xdr:to>
      <xdr:col>2</xdr:col>
      <xdr:colOff>9525</xdr:colOff>
      <xdr:row>58</xdr:row>
      <xdr:rowOff>0</xdr:rowOff>
    </xdr:to>
    <xdr:cxnSp macro="">
      <xdr:nvCxnSpPr>
        <xdr:cNvPr id="140" name="MC_Entry">
          <a:extLst>
            <a:ext uri="{FF2B5EF4-FFF2-40B4-BE49-F238E27FC236}">
              <a16:creationId xmlns:a16="http://schemas.microsoft.com/office/drawing/2014/main" id="{E4E1E55B-7AD7-2068-6B66-D14B2C0B15EB}"/>
            </a:ext>
          </a:extLst>
        </xdr:cNvPr>
        <xdr:cNvCxnSpPr/>
      </xdr:nvCxnSpPr>
      <xdr:spPr>
        <a:xfrm>
          <a:off x="665163" y="10991850"/>
          <a:ext cx="186848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57</xdr:row>
      <xdr:rowOff>99251</xdr:rowOff>
    </xdr:from>
    <xdr:ext cx="1291700" cy="182550"/>
    <xdr:sp macro="_xll.MC_OnTreeNameClick" textlink="">
      <xdr:nvSpPr>
        <xdr:cNvPr id="141" name="MC_TreeName">
          <a:extLst>
            <a:ext uri="{FF2B5EF4-FFF2-40B4-BE49-F238E27FC236}">
              <a16:creationId xmlns:a16="http://schemas.microsoft.com/office/drawing/2014/main" id="{010EBE49-22F3-C860-DB4C-D6ABE52E1EF1}"/>
            </a:ext>
          </a:extLst>
        </xdr:cNvPr>
        <xdr:cNvSpPr txBox="1"/>
      </xdr:nvSpPr>
      <xdr:spPr>
        <a:xfrm>
          <a:off x="665163" y="10900601"/>
          <a:ext cx="12917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Renewable Energy Project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84218</xdr:colOff>
      <xdr:row>45</xdr:row>
      <xdr:rowOff>184150</xdr:rowOff>
    </xdr:from>
    <xdr:to>
      <xdr:col>3</xdr:col>
      <xdr:colOff>47626</xdr:colOff>
      <xdr:row>58</xdr:row>
      <xdr:rowOff>463</xdr:rowOff>
    </xdr:to>
    <xdr:sp macro="" textlink="">
      <xdr:nvSpPr>
        <xdr:cNvPr id="142" name="MC_BR_D_root_C_solar_permit">
          <a:extLst>
            <a:ext uri="{FF2B5EF4-FFF2-40B4-BE49-F238E27FC236}">
              <a16:creationId xmlns:a16="http://schemas.microsoft.com/office/drawing/2014/main" id="{ED3F6122-9E6D-76AF-A164-91E2CE11AA9F}"/>
            </a:ext>
          </a:extLst>
        </xdr:cNvPr>
        <xdr:cNvSpPr/>
      </xdr:nvSpPr>
      <xdr:spPr>
        <a:xfrm>
          <a:off x="2608343" y="8699500"/>
          <a:ext cx="2349421" cy="2292813"/>
        </a:xfrm>
        <a:custGeom>
          <a:avLst/>
          <a:gdLst/>
          <a:ahLst/>
          <a:cxnLst/>
          <a:rect l="0" t="0" r="0" b="0"/>
          <a:pathLst>
            <a:path w="2349421" h="2292813">
              <a:moveTo>
                <a:pt x="0" y="2291888"/>
              </a:moveTo>
              <a:lnTo>
                <a:pt x="166624" y="5888"/>
              </a:lnTo>
              <a:lnTo>
                <a:pt x="172957" y="0"/>
              </a:lnTo>
              <a:lnTo>
                <a:pt x="2349420" y="0"/>
              </a:lnTo>
              <a:lnTo>
                <a:pt x="2349420" y="12700"/>
              </a:lnTo>
              <a:lnTo>
                <a:pt x="172957" y="12700"/>
              </a:lnTo>
              <a:lnTo>
                <a:pt x="179290" y="6812"/>
              </a:lnTo>
              <a:lnTo>
                <a:pt x="12666" y="229281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45</xdr:row>
      <xdr:rowOff>99251</xdr:rowOff>
    </xdr:from>
    <xdr:ext cx="984629" cy="182550"/>
    <xdr:sp macro="_xll.MC_OnBranchLabelClick" textlink="">
      <xdr:nvSpPr>
        <xdr:cNvPr id="143" name="MC_BN_D_root_C_solar_permit">
          <a:extLst>
            <a:ext uri="{FF2B5EF4-FFF2-40B4-BE49-F238E27FC236}">
              <a16:creationId xmlns:a16="http://schemas.microsoft.com/office/drawing/2014/main" id="{F6C022A6-3DD6-DEAC-DFEA-E4584D39627A}"/>
            </a:ext>
          </a:extLst>
        </xdr:cNvPr>
        <xdr:cNvSpPr txBox="1"/>
      </xdr:nvSpPr>
      <xdr:spPr>
        <a:xfrm>
          <a:off x="2810510" y="8614601"/>
          <a:ext cx="9846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Solar Farm (50 MW)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57</xdr:row>
      <xdr:rowOff>189947</xdr:rowOff>
    </xdr:from>
    <xdr:to>
      <xdr:col>3</xdr:col>
      <xdr:colOff>47626</xdr:colOff>
      <xdr:row>68</xdr:row>
      <xdr:rowOff>6351</xdr:rowOff>
    </xdr:to>
    <xdr:sp macro="" textlink="">
      <xdr:nvSpPr>
        <xdr:cNvPr id="144" name="MC_BR_D_root_C_wind_permit">
          <a:extLst>
            <a:ext uri="{FF2B5EF4-FFF2-40B4-BE49-F238E27FC236}">
              <a16:creationId xmlns:a16="http://schemas.microsoft.com/office/drawing/2014/main" id="{C9496ECA-4E42-C209-35B0-CA09975771BD}"/>
            </a:ext>
          </a:extLst>
        </xdr:cNvPr>
        <xdr:cNvSpPr/>
      </xdr:nvSpPr>
      <xdr:spPr>
        <a:xfrm>
          <a:off x="2608350" y="10991297"/>
          <a:ext cx="2349414" cy="1911904"/>
        </a:xfrm>
        <a:custGeom>
          <a:avLst/>
          <a:gdLst/>
          <a:ahLst/>
          <a:cxnLst/>
          <a:rect l="0" t="0" r="0" b="0"/>
          <a:pathLst>
            <a:path w="2349414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349413" y="1899203"/>
              </a:lnTo>
              <a:lnTo>
                <a:pt x="2349413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67</xdr:row>
      <xdr:rowOff>99251</xdr:rowOff>
    </xdr:from>
    <xdr:ext cx="978858" cy="182550"/>
    <xdr:sp macro="_xll.MC_OnBranchLabelClick" textlink="">
      <xdr:nvSpPr>
        <xdr:cNvPr id="145" name="MC_BN_D_root_C_wind_permit">
          <a:extLst>
            <a:ext uri="{FF2B5EF4-FFF2-40B4-BE49-F238E27FC236}">
              <a16:creationId xmlns:a16="http://schemas.microsoft.com/office/drawing/2014/main" id="{84D111BB-E03E-FACC-C921-08F2A7CF073B}"/>
            </a:ext>
          </a:extLst>
        </xdr:cNvPr>
        <xdr:cNvSpPr txBox="1"/>
      </xdr:nvSpPr>
      <xdr:spPr>
        <a:xfrm>
          <a:off x="2810510" y="12805601"/>
          <a:ext cx="9788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Wind Farm (30 MW)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74683</xdr:colOff>
      <xdr:row>57</xdr:row>
      <xdr:rowOff>190037</xdr:rowOff>
    </xdr:from>
    <xdr:to>
      <xdr:col>3</xdr:col>
      <xdr:colOff>47626</xdr:colOff>
      <xdr:row>88</xdr:row>
      <xdr:rowOff>15876</xdr:rowOff>
    </xdr:to>
    <xdr:sp macro="" textlink="">
      <xdr:nvSpPr>
        <xdr:cNvPr id="146" name="MC_BR_D_root_C_hybrid_permit">
          <a:extLst>
            <a:ext uri="{FF2B5EF4-FFF2-40B4-BE49-F238E27FC236}">
              <a16:creationId xmlns:a16="http://schemas.microsoft.com/office/drawing/2014/main" id="{6289652D-ABE4-C157-D5D0-DD6A5E65DC1C}"/>
            </a:ext>
          </a:extLst>
        </xdr:cNvPr>
        <xdr:cNvSpPr/>
      </xdr:nvSpPr>
      <xdr:spPr>
        <a:xfrm>
          <a:off x="2598808" y="10991387"/>
          <a:ext cx="2358956" cy="5731339"/>
        </a:xfrm>
        <a:custGeom>
          <a:avLst/>
          <a:gdLst/>
          <a:ahLst/>
          <a:cxnLst/>
          <a:rect l="0" t="0" r="0" b="0"/>
          <a:pathLst>
            <a:path w="2358956" h="5731339">
              <a:moveTo>
                <a:pt x="31736" y="0"/>
              </a:moveTo>
              <a:lnTo>
                <a:pt x="198360" y="5715001"/>
              </a:lnTo>
              <a:lnTo>
                <a:pt x="182492" y="5699588"/>
              </a:lnTo>
              <a:lnTo>
                <a:pt x="2358955" y="5699588"/>
              </a:lnTo>
              <a:lnTo>
                <a:pt x="2358955" y="5731338"/>
              </a:lnTo>
              <a:lnTo>
                <a:pt x="182492" y="5731338"/>
              </a:lnTo>
              <a:lnTo>
                <a:pt x="166624" y="5715925"/>
              </a:lnTo>
              <a:lnTo>
                <a:pt x="0" y="92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87</xdr:row>
      <xdr:rowOff>99250</xdr:rowOff>
    </xdr:from>
    <xdr:ext cx="1039131" cy="182550"/>
    <xdr:sp macro="_xll.MC_OnBranchLabelClick" textlink="">
      <xdr:nvSpPr>
        <xdr:cNvPr id="147" name="MC_BN_D_root_C_hybrid_permit">
          <a:extLst>
            <a:ext uri="{FF2B5EF4-FFF2-40B4-BE49-F238E27FC236}">
              <a16:creationId xmlns:a16="http://schemas.microsoft.com/office/drawing/2014/main" id="{4DB780D8-72C9-5144-2E8C-0CE9EDE56442}"/>
            </a:ext>
          </a:extLst>
        </xdr:cNvPr>
        <xdr:cNvSpPr txBox="1"/>
      </xdr:nvSpPr>
      <xdr:spPr>
        <a:xfrm>
          <a:off x="2810510" y="16615600"/>
          <a:ext cx="10391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Hybrid Solar+Storage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57</xdr:row>
      <xdr:rowOff>190367</xdr:rowOff>
    </xdr:from>
    <xdr:to>
      <xdr:col>3</xdr:col>
      <xdr:colOff>47626</xdr:colOff>
      <xdr:row>100</xdr:row>
      <xdr:rowOff>6351</xdr:rowOff>
    </xdr:to>
    <xdr:sp macro="" textlink="">
      <xdr:nvSpPr>
        <xdr:cNvPr id="148" name="MC_BR_D_root_T_none">
          <a:extLst>
            <a:ext uri="{FF2B5EF4-FFF2-40B4-BE49-F238E27FC236}">
              <a16:creationId xmlns:a16="http://schemas.microsoft.com/office/drawing/2014/main" id="{7228C9BD-0970-E110-E182-980BDEB52E32}"/>
            </a:ext>
          </a:extLst>
        </xdr:cNvPr>
        <xdr:cNvSpPr/>
      </xdr:nvSpPr>
      <xdr:spPr>
        <a:xfrm>
          <a:off x="2608327" y="10991717"/>
          <a:ext cx="2349437" cy="8007484"/>
        </a:xfrm>
        <a:custGeom>
          <a:avLst/>
          <a:gdLst/>
          <a:ahLst/>
          <a:cxnLst/>
          <a:rect l="0" t="0" r="0" b="0"/>
          <a:pathLst>
            <a:path w="2349437" h="8007484">
              <a:moveTo>
                <a:pt x="12698" y="0"/>
              </a:moveTo>
              <a:lnTo>
                <a:pt x="179322" y="8001001"/>
              </a:lnTo>
              <a:lnTo>
                <a:pt x="172973" y="7994783"/>
              </a:lnTo>
              <a:lnTo>
                <a:pt x="2349436" y="7994783"/>
              </a:lnTo>
              <a:lnTo>
                <a:pt x="2349436" y="8007483"/>
              </a:lnTo>
              <a:lnTo>
                <a:pt x="172973" y="8007483"/>
              </a:lnTo>
              <a:lnTo>
                <a:pt x="166624" y="8001265"/>
              </a:lnTo>
              <a:lnTo>
                <a:pt x="0" y="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99</xdr:row>
      <xdr:rowOff>99250</xdr:rowOff>
    </xdr:from>
    <xdr:ext cx="534377" cy="182550"/>
    <xdr:sp macro="_xll.MC_OnBranchLabelClick" textlink="">
      <xdr:nvSpPr>
        <xdr:cNvPr id="149" name="MC_BN_D_root_T_none">
          <a:extLst>
            <a:ext uri="{FF2B5EF4-FFF2-40B4-BE49-F238E27FC236}">
              <a16:creationId xmlns:a16="http://schemas.microsoft.com/office/drawing/2014/main" id="{96FDED2D-375B-4644-5D7C-611D912DA355}"/>
            </a:ext>
          </a:extLst>
        </xdr:cNvPr>
        <xdr:cNvSpPr txBox="1"/>
      </xdr:nvSpPr>
      <xdr:spPr>
        <a:xfrm>
          <a:off x="2810510" y="18901600"/>
          <a:ext cx="534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Project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27</xdr:row>
      <xdr:rowOff>184150</xdr:rowOff>
    </xdr:from>
    <xdr:to>
      <xdr:col>4</xdr:col>
      <xdr:colOff>47626</xdr:colOff>
      <xdr:row>46</xdr:row>
      <xdr:rowOff>310</xdr:rowOff>
    </xdr:to>
    <xdr:sp macro="" textlink="">
      <xdr:nvSpPr>
        <xdr:cNvPr id="150" name="MC_BR_C_solar_permit_C_solar_policy">
          <a:extLst>
            <a:ext uri="{FF2B5EF4-FFF2-40B4-BE49-F238E27FC236}">
              <a16:creationId xmlns:a16="http://schemas.microsoft.com/office/drawing/2014/main" id="{E76FED5F-EBEC-2758-4111-70FBB3B4BA60}"/>
            </a:ext>
          </a:extLst>
        </xdr:cNvPr>
        <xdr:cNvSpPr/>
      </xdr:nvSpPr>
      <xdr:spPr>
        <a:xfrm>
          <a:off x="4994346" y="5270500"/>
          <a:ext cx="2520880" cy="3435660"/>
        </a:xfrm>
        <a:custGeom>
          <a:avLst/>
          <a:gdLst/>
          <a:ahLst/>
          <a:cxnLst/>
          <a:rect l="0" t="0" r="0" b="0"/>
          <a:pathLst>
            <a:path w="2520880" h="3435660">
              <a:moveTo>
                <a:pt x="0" y="3435041"/>
              </a:moveTo>
              <a:lnTo>
                <a:pt x="166624" y="6042"/>
              </a:lnTo>
              <a:lnTo>
                <a:pt x="172967" y="0"/>
              </a:lnTo>
              <a:lnTo>
                <a:pt x="2520879" y="0"/>
              </a:lnTo>
              <a:lnTo>
                <a:pt x="2520879" y="12700"/>
              </a:lnTo>
              <a:lnTo>
                <a:pt x="172967" y="12700"/>
              </a:lnTo>
              <a:lnTo>
                <a:pt x="179309" y="6658"/>
              </a:lnTo>
              <a:lnTo>
                <a:pt x="12685" y="3435659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27</xdr:row>
      <xdr:rowOff>99251</xdr:rowOff>
    </xdr:from>
    <xdr:ext cx="648639" cy="182550"/>
    <xdr:sp macro="_xll.MC_OnBranchLabelClick" textlink="">
      <xdr:nvSpPr>
        <xdr:cNvPr id="151" name="MC_BN_C_solar_permit_C_solar_policy">
          <a:extLst>
            <a:ext uri="{FF2B5EF4-FFF2-40B4-BE49-F238E27FC236}">
              <a16:creationId xmlns:a16="http://schemas.microsoft.com/office/drawing/2014/main" id="{47F6DDEC-47E2-6D45-FA63-1037E1B30680}"/>
            </a:ext>
          </a:extLst>
        </xdr:cNvPr>
        <xdr:cNvSpPr txBox="1"/>
      </xdr:nvSpPr>
      <xdr:spPr>
        <a:xfrm>
          <a:off x="5196522" y="5185601"/>
          <a:ext cx="648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On Schedule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45</xdr:row>
      <xdr:rowOff>189143</xdr:rowOff>
    </xdr:from>
    <xdr:to>
      <xdr:col>4</xdr:col>
      <xdr:colOff>47626</xdr:colOff>
      <xdr:row>50</xdr:row>
      <xdr:rowOff>6351</xdr:rowOff>
    </xdr:to>
    <xdr:sp macro="" textlink="">
      <xdr:nvSpPr>
        <xdr:cNvPr id="152" name="MC_BR_C_solar_permit_C_solar_policy_delay">
          <a:extLst>
            <a:ext uri="{FF2B5EF4-FFF2-40B4-BE49-F238E27FC236}">
              <a16:creationId xmlns:a16="http://schemas.microsoft.com/office/drawing/2014/main" id="{A0317125-FF2A-28C5-AFBF-AFF8A779FFF8}"/>
            </a:ext>
          </a:extLst>
        </xdr:cNvPr>
        <xdr:cNvSpPr/>
      </xdr:nvSpPr>
      <xdr:spPr>
        <a:xfrm>
          <a:off x="4994485" y="8704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939488" cy="182550"/>
    <xdr:sp macro="_xll.MC_OnBranchLabelClick" textlink="">
      <xdr:nvSpPr>
        <xdr:cNvPr id="153" name="MC_BN_C_solar_permit_C_solar_policy_delay">
          <a:extLst>
            <a:ext uri="{FF2B5EF4-FFF2-40B4-BE49-F238E27FC236}">
              <a16:creationId xmlns:a16="http://schemas.microsoft.com/office/drawing/2014/main" id="{A11952EE-AE14-E2EB-9C60-B33014725DBD}"/>
            </a:ext>
          </a:extLst>
        </xdr:cNvPr>
        <xdr:cNvSpPr txBox="1"/>
      </xdr:nvSpPr>
      <xdr:spPr>
        <a:xfrm>
          <a:off x="5196522" y="9376601"/>
          <a:ext cx="93948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12 Months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45</xdr:row>
      <xdr:rowOff>189947</xdr:rowOff>
    </xdr:from>
    <xdr:to>
      <xdr:col>4</xdr:col>
      <xdr:colOff>47626</xdr:colOff>
      <xdr:row>56</xdr:row>
      <xdr:rowOff>6351</xdr:rowOff>
    </xdr:to>
    <xdr:sp macro="" textlink="">
      <xdr:nvSpPr>
        <xdr:cNvPr id="154" name="MC_BR_C_solar_permit_T_solar_blocked">
          <a:extLst>
            <a:ext uri="{FF2B5EF4-FFF2-40B4-BE49-F238E27FC236}">
              <a16:creationId xmlns:a16="http://schemas.microsoft.com/office/drawing/2014/main" id="{B12A6CD0-9C04-4407-B93C-00D14F818CFD}"/>
            </a:ext>
          </a:extLst>
        </xdr:cNvPr>
        <xdr:cNvSpPr/>
      </xdr:nvSpPr>
      <xdr:spPr>
        <a:xfrm>
          <a:off x="4994363" y="8705297"/>
          <a:ext cx="2520863" cy="1911904"/>
        </a:xfrm>
        <a:custGeom>
          <a:avLst/>
          <a:gdLst/>
          <a:ahLst/>
          <a:cxnLst/>
          <a:rect l="0" t="0" r="0" b="0"/>
          <a:pathLst>
            <a:path w="252086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520862" y="1899203"/>
              </a:lnTo>
              <a:lnTo>
                <a:pt x="25208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55</xdr:row>
      <xdr:rowOff>99251</xdr:rowOff>
    </xdr:from>
    <xdr:ext cx="745332" cy="182550"/>
    <xdr:sp macro="_xll.MC_OnBranchLabelClick" textlink="">
      <xdr:nvSpPr>
        <xdr:cNvPr id="155" name="MC_BN_C_solar_permit_T_solar_blocked">
          <a:extLst>
            <a:ext uri="{FF2B5EF4-FFF2-40B4-BE49-F238E27FC236}">
              <a16:creationId xmlns:a16="http://schemas.microsoft.com/office/drawing/2014/main" id="{6D748A79-35FE-522A-F031-A92CFE7AF1F1}"/>
            </a:ext>
          </a:extLst>
        </xdr:cNvPr>
        <xdr:cNvSpPr txBox="1"/>
      </xdr:nvSpPr>
      <xdr:spPr>
        <a:xfrm>
          <a:off x="5196522" y="10519601"/>
          <a:ext cx="745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Permit Blocked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84268</xdr:colOff>
      <xdr:row>21</xdr:row>
      <xdr:rowOff>184150</xdr:rowOff>
    </xdr:from>
    <xdr:to>
      <xdr:col>5</xdr:col>
      <xdr:colOff>47626</xdr:colOff>
      <xdr:row>28</xdr:row>
      <xdr:rowOff>917</xdr:rowOff>
    </xdr:to>
    <xdr:sp macro="" textlink="">
      <xdr:nvSpPr>
        <xdr:cNvPr id="156" name="MC_BR_C_solar_policy_C_solar_gen_fav">
          <a:extLst>
            <a:ext uri="{FF2B5EF4-FFF2-40B4-BE49-F238E27FC236}">
              <a16:creationId xmlns:a16="http://schemas.microsoft.com/office/drawing/2014/main" id="{D753264F-3A7D-41C1-011C-F22FD6CEE8AB}"/>
            </a:ext>
          </a:extLst>
        </xdr:cNvPr>
        <xdr:cNvSpPr/>
      </xdr:nvSpPr>
      <xdr:spPr>
        <a:xfrm>
          <a:off x="7551868" y="4127500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777995" y="0"/>
              </a:lnTo>
              <a:lnTo>
                <a:pt x="27779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21</xdr:row>
      <xdr:rowOff>99251</xdr:rowOff>
    </xdr:from>
    <xdr:ext cx="1235851" cy="182550"/>
    <xdr:sp macro="_xll.MC_OnBranchLabelClick" textlink="">
      <xdr:nvSpPr>
        <xdr:cNvPr id="157" name="MC_BN_C_solar_policy_C_solar_gen_fav">
          <a:extLst>
            <a:ext uri="{FF2B5EF4-FFF2-40B4-BE49-F238E27FC236}">
              <a16:creationId xmlns:a16="http://schemas.microsoft.com/office/drawing/2014/main" id="{139A7793-B3AE-EA23-F6FB-F7C1B3BF5569}"/>
            </a:ext>
          </a:extLst>
        </xdr:cNvPr>
        <xdr:cNvSpPr txBox="1"/>
      </xdr:nvSpPr>
      <xdr:spPr>
        <a:xfrm>
          <a:off x="7753985" y="4042601"/>
          <a:ext cx="12358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 (ITC Extended)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27</xdr:row>
      <xdr:rowOff>189143</xdr:rowOff>
    </xdr:from>
    <xdr:to>
      <xdr:col>5</xdr:col>
      <xdr:colOff>47626</xdr:colOff>
      <xdr:row>32</xdr:row>
      <xdr:rowOff>6351</xdr:rowOff>
    </xdr:to>
    <xdr:sp macro="" textlink="">
      <xdr:nvSpPr>
        <xdr:cNvPr id="158" name="MC_BR_C_solar_policy_C_solar_gen_neut">
          <a:extLst>
            <a:ext uri="{FF2B5EF4-FFF2-40B4-BE49-F238E27FC236}">
              <a16:creationId xmlns:a16="http://schemas.microsoft.com/office/drawing/2014/main" id="{75EDA413-777C-5BD8-1EC3-F424A7F6239D}"/>
            </a:ext>
          </a:extLst>
        </xdr:cNvPr>
        <xdr:cNvSpPr/>
      </xdr:nvSpPr>
      <xdr:spPr>
        <a:xfrm>
          <a:off x="7551948" y="5275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31</xdr:row>
      <xdr:rowOff>99251</xdr:rowOff>
    </xdr:from>
    <xdr:ext cx="386131" cy="182550"/>
    <xdr:sp macro="_xll.MC_OnBranchLabelClick" textlink="">
      <xdr:nvSpPr>
        <xdr:cNvPr id="159" name="MC_BN_C_solar_policy_C_solar_gen_neut">
          <a:extLst>
            <a:ext uri="{FF2B5EF4-FFF2-40B4-BE49-F238E27FC236}">
              <a16:creationId xmlns:a16="http://schemas.microsoft.com/office/drawing/2014/main" id="{E9DAC8FF-0239-4800-916D-4F424C8C698E}"/>
            </a:ext>
          </a:extLst>
        </xdr:cNvPr>
        <xdr:cNvSpPr txBox="1"/>
      </xdr:nvSpPr>
      <xdr:spPr>
        <a:xfrm>
          <a:off x="7753985" y="5947601"/>
          <a:ext cx="3861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Neutral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84218</xdr:colOff>
      <xdr:row>27</xdr:row>
      <xdr:rowOff>190038</xdr:rowOff>
    </xdr:from>
    <xdr:to>
      <xdr:col>5</xdr:col>
      <xdr:colOff>47626</xdr:colOff>
      <xdr:row>40</xdr:row>
      <xdr:rowOff>6351</xdr:rowOff>
    </xdr:to>
    <xdr:sp macro="" textlink="">
      <xdr:nvSpPr>
        <xdr:cNvPr id="160" name="MC_BR_C_solar_policy_C_solar_gen_unfav">
          <a:extLst>
            <a:ext uri="{FF2B5EF4-FFF2-40B4-BE49-F238E27FC236}">
              <a16:creationId xmlns:a16="http://schemas.microsoft.com/office/drawing/2014/main" id="{1A63D6E8-5EA1-F1B6-4023-E5C7BC8D923D}"/>
            </a:ext>
          </a:extLst>
        </xdr:cNvPr>
        <xdr:cNvSpPr/>
      </xdr:nvSpPr>
      <xdr:spPr>
        <a:xfrm>
          <a:off x="7551818" y="5276388"/>
          <a:ext cx="2778046" cy="2292813"/>
        </a:xfrm>
        <a:custGeom>
          <a:avLst/>
          <a:gdLst/>
          <a:ahLst/>
          <a:cxnLst/>
          <a:rect l="0" t="0" r="0" b="0"/>
          <a:pathLst>
            <a:path w="2778046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778045" y="2280112"/>
              </a:lnTo>
              <a:lnTo>
                <a:pt x="2778045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39</xdr:row>
      <xdr:rowOff>99251</xdr:rowOff>
    </xdr:from>
    <xdr:ext cx="1258678" cy="182550"/>
    <xdr:sp macro="_xll.MC_OnBranchLabelClick" textlink="">
      <xdr:nvSpPr>
        <xdr:cNvPr id="161" name="MC_BN_C_solar_policy_C_solar_gen_unfav">
          <a:extLst>
            <a:ext uri="{FF2B5EF4-FFF2-40B4-BE49-F238E27FC236}">
              <a16:creationId xmlns:a16="http://schemas.microsoft.com/office/drawing/2014/main" id="{7E6F8D0B-DF25-36EB-C593-73587D71814D}"/>
            </a:ext>
          </a:extLst>
        </xdr:cNvPr>
        <xdr:cNvSpPr txBox="1"/>
      </xdr:nvSpPr>
      <xdr:spPr>
        <a:xfrm>
          <a:off x="7753985" y="7471601"/>
          <a:ext cx="12586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Unfavorable (Subsidy Cut)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19</xdr:row>
      <xdr:rowOff>184150</xdr:rowOff>
    </xdr:from>
    <xdr:to>
      <xdr:col>6</xdr:col>
      <xdr:colOff>47626</xdr:colOff>
      <xdr:row>22</xdr:row>
      <xdr:rowOff>2545</xdr:rowOff>
    </xdr:to>
    <xdr:sp macro="" textlink="">
      <xdr:nvSpPr>
        <xdr:cNvPr id="162" name="MC_BR_C_solar_gen_fav_T_solar_fav_high">
          <a:extLst>
            <a:ext uri="{FF2B5EF4-FFF2-40B4-BE49-F238E27FC236}">
              <a16:creationId xmlns:a16="http://schemas.microsoft.com/office/drawing/2014/main" id="{09C0567B-3C4E-E2AF-A31C-053BDC3DDEE0}"/>
            </a:ext>
          </a:extLst>
        </xdr:cNvPr>
        <xdr:cNvSpPr/>
      </xdr:nvSpPr>
      <xdr:spPr>
        <a:xfrm>
          <a:off x="10366970" y="3746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19</xdr:row>
      <xdr:rowOff>99251</xdr:rowOff>
    </xdr:from>
    <xdr:ext cx="968086" cy="182550"/>
    <xdr:sp macro="_xll.MC_OnBranchLabelClick" textlink="">
      <xdr:nvSpPr>
        <xdr:cNvPr id="163" name="MC_BN_C_solar_gen_fav_T_solar_fav_high">
          <a:extLst>
            <a:ext uri="{FF2B5EF4-FFF2-40B4-BE49-F238E27FC236}">
              <a16:creationId xmlns:a16="http://schemas.microsoft.com/office/drawing/2014/main" id="{EC2C198A-5949-4206-9ADB-FFED7DA30700}"/>
            </a:ext>
          </a:extLst>
        </xdr:cNvPr>
        <xdr:cNvSpPr txBox="1"/>
      </xdr:nvSpPr>
      <xdr:spPr>
        <a:xfrm>
          <a:off x="10568622" y="3661601"/>
          <a:ext cx="9680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Above Average Sun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21</xdr:row>
      <xdr:rowOff>187956</xdr:rowOff>
    </xdr:from>
    <xdr:to>
      <xdr:col>6</xdr:col>
      <xdr:colOff>47626</xdr:colOff>
      <xdr:row>24</xdr:row>
      <xdr:rowOff>6351</xdr:rowOff>
    </xdr:to>
    <xdr:sp macro="" textlink="">
      <xdr:nvSpPr>
        <xdr:cNvPr id="164" name="MC_BR_C_solar_gen_fav_T_solar_fav_avg">
          <a:extLst>
            <a:ext uri="{FF2B5EF4-FFF2-40B4-BE49-F238E27FC236}">
              <a16:creationId xmlns:a16="http://schemas.microsoft.com/office/drawing/2014/main" id="{D844FBC5-42C6-774B-D96F-3484B4C3EDAE}"/>
            </a:ext>
          </a:extLst>
        </xdr:cNvPr>
        <xdr:cNvSpPr/>
      </xdr:nvSpPr>
      <xdr:spPr>
        <a:xfrm>
          <a:off x="10366970" y="4131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23</xdr:row>
      <xdr:rowOff>99251</xdr:rowOff>
    </xdr:from>
    <xdr:ext cx="648639" cy="182550"/>
    <xdr:sp macro="_xll.MC_OnBranchLabelClick" textlink="">
      <xdr:nvSpPr>
        <xdr:cNvPr id="165" name="MC_BN_C_solar_gen_fav_T_solar_fav_avg">
          <a:extLst>
            <a:ext uri="{FF2B5EF4-FFF2-40B4-BE49-F238E27FC236}">
              <a16:creationId xmlns:a16="http://schemas.microsoft.com/office/drawing/2014/main" id="{3A322C3E-04BE-F4CD-6687-8AEB27029B82}"/>
            </a:ext>
          </a:extLst>
        </xdr:cNvPr>
        <xdr:cNvSpPr txBox="1"/>
      </xdr:nvSpPr>
      <xdr:spPr>
        <a:xfrm>
          <a:off x="10568622" y="4423601"/>
          <a:ext cx="648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Sun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21</xdr:row>
      <xdr:rowOff>189143</xdr:rowOff>
    </xdr:from>
    <xdr:to>
      <xdr:col>6</xdr:col>
      <xdr:colOff>47626</xdr:colOff>
      <xdr:row>26</xdr:row>
      <xdr:rowOff>6351</xdr:rowOff>
    </xdr:to>
    <xdr:sp macro="" textlink="">
      <xdr:nvSpPr>
        <xdr:cNvPr id="166" name="MC_BR_C_solar_gen_fav_T_solar_fav_low">
          <a:extLst>
            <a:ext uri="{FF2B5EF4-FFF2-40B4-BE49-F238E27FC236}">
              <a16:creationId xmlns:a16="http://schemas.microsoft.com/office/drawing/2014/main" id="{342685F0-5710-F3C5-A3C7-15FCC60D1C60}"/>
            </a:ext>
          </a:extLst>
        </xdr:cNvPr>
        <xdr:cNvSpPr/>
      </xdr:nvSpPr>
      <xdr:spPr>
        <a:xfrm>
          <a:off x="10366585" y="4132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25</xdr:row>
      <xdr:rowOff>99251</xdr:rowOff>
    </xdr:from>
    <xdr:ext cx="745460" cy="182550"/>
    <xdr:sp macro="_xll.MC_OnBranchLabelClick" textlink="">
      <xdr:nvSpPr>
        <xdr:cNvPr id="167" name="MC_BN_C_solar_gen_fav_T_solar_fav_low">
          <a:extLst>
            <a:ext uri="{FF2B5EF4-FFF2-40B4-BE49-F238E27FC236}">
              <a16:creationId xmlns:a16="http://schemas.microsoft.com/office/drawing/2014/main" id="{39C6184C-2094-8836-8628-E443A1D0DA1C}"/>
            </a:ext>
          </a:extLst>
        </xdr:cNvPr>
        <xdr:cNvSpPr txBox="1"/>
      </xdr:nvSpPr>
      <xdr:spPr>
        <a:xfrm>
          <a:off x="10568622" y="4804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Below Average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29</xdr:row>
      <xdr:rowOff>184150</xdr:rowOff>
    </xdr:from>
    <xdr:to>
      <xdr:col>6</xdr:col>
      <xdr:colOff>47626</xdr:colOff>
      <xdr:row>32</xdr:row>
      <xdr:rowOff>2545</xdr:rowOff>
    </xdr:to>
    <xdr:sp macro="" textlink="">
      <xdr:nvSpPr>
        <xdr:cNvPr id="168" name="MC_BR_C_solar_gen_neut_T_solar_neut_high">
          <a:extLst>
            <a:ext uri="{FF2B5EF4-FFF2-40B4-BE49-F238E27FC236}">
              <a16:creationId xmlns:a16="http://schemas.microsoft.com/office/drawing/2014/main" id="{7DCC79DE-4077-BD89-08EE-0872102E3FD5}"/>
            </a:ext>
          </a:extLst>
        </xdr:cNvPr>
        <xdr:cNvSpPr/>
      </xdr:nvSpPr>
      <xdr:spPr>
        <a:xfrm>
          <a:off x="10366970" y="5651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29</xdr:row>
      <xdr:rowOff>99251</xdr:rowOff>
    </xdr:from>
    <xdr:ext cx="968086" cy="182550"/>
    <xdr:sp macro="_xll.MC_OnBranchLabelClick" textlink="">
      <xdr:nvSpPr>
        <xdr:cNvPr id="169" name="MC_BN_C_solar_gen_neut_T_solar_neut_high">
          <a:extLst>
            <a:ext uri="{FF2B5EF4-FFF2-40B4-BE49-F238E27FC236}">
              <a16:creationId xmlns:a16="http://schemas.microsoft.com/office/drawing/2014/main" id="{4F0E6EE8-2CFC-23AD-B396-334904820A9A}"/>
            </a:ext>
          </a:extLst>
        </xdr:cNvPr>
        <xdr:cNvSpPr txBox="1"/>
      </xdr:nvSpPr>
      <xdr:spPr>
        <a:xfrm>
          <a:off x="10568622" y="5566601"/>
          <a:ext cx="9680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Above Average Sun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31</xdr:row>
      <xdr:rowOff>187956</xdr:rowOff>
    </xdr:from>
    <xdr:to>
      <xdr:col>6</xdr:col>
      <xdr:colOff>47626</xdr:colOff>
      <xdr:row>34</xdr:row>
      <xdr:rowOff>6351</xdr:rowOff>
    </xdr:to>
    <xdr:sp macro="" textlink="">
      <xdr:nvSpPr>
        <xdr:cNvPr id="170" name="MC_BR_C_solar_gen_neut_T_solar_neut_avg">
          <a:extLst>
            <a:ext uri="{FF2B5EF4-FFF2-40B4-BE49-F238E27FC236}">
              <a16:creationId xmlns:a16="http://schemas.microsoft.com/office/drawing/2014/main" id="{06E9304A-0A60-5C01-C55D-57DB6AB4EEF3}"/>
            </a:ext>
          </a:extLst>
        </xdr:cNvPr>
        <xdr:cNvSpPr/>
      </xdr:nvSpPr>
      <xdr:spPr>
        <a:xfrm>
          <a:off x="10366970" y="6036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33</xdr:row>
      <xdr:rowOff>99251</xdr:rowOff>
    </xdr:from>
    <xdr:ext cx="648639" cy="182550"/>
    <xdr:sp macro="_xll.MC_OnBranchLabelClick" textlink="">
      <xdr:nvSpPr>
        <xdr:cNvPr id="171" name="MC_BN_C_solar_gen_neut_T_solar_neut_avg">
          <a:extLst>
            <a:ext uri="{FF2B5EF4-FFF2-40B4-BE49-F238E27FC236}">
              <a16:creationId xmlns:a16="http://schemas.microsoft.com/office/drawing/2014/main" id="{83295525-CF6A-EB3C-5E9B-C4F1045379EA}"/>
            </a:ext>
          </a:extLst>
        </xdr:cNvPr>
        <xdr:cNvSpPr txBox="1"/>
      </xdr:nvSpPr>
      <xdr:spPr>
        <a:xfrm>
          <a:off x="10568622" y="6328601"/>
          <a:ext cx="648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Sun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31</xdr:row>
      <xdr:rowOff>189143</xdr:rowOff>
    </xdr:from>
    <xdr:to>
      <xdr:col>6</xdr:col>
      <xdr:colOff>47626</xdr:colOff>
      <xdr:row>36</xdr:row>
      <xdr:rowOff>6351</xdr:rowOff>
    </xdr:to>
    <xdr:sp macro="" textlink="">
      <xdr:nvSpPr>
        <xdr:cNvPr id="172" name="MC_BR_C_solar_gen_neut_T_solar_neut_low">
          <a:extLst>
            <a:ext uri="{FF2B5EF4-FFF2-40B4-BE49-F238E27FC236}">
              <a16:creationId xmlns:a16="http://schemas.microsoft.com/office/drawing/2014/main" id="{5F10B466-4CC8-AD3C-1880-A75C9A29ADA6}"/>
            </a:ext>
          </a:extLst>
        </xdr:cNvPr>
        <xdr:cNvSpPr/>
      </xdr:nvSpPr>
      <xdr:spPr>
        <a:xfrm>
          <a:off x="10366585" y="6037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35</xdr:row>
      <xdr:rowOff>99251</xdr:rowOff>
    </xdr:from>
    <xdr:ext cx="745460" cy="182550"/>
    <xdr:sp macro="_xll.MC_OnBranchLabelClick" textlink="">
      <xdr:nvSpPr>
        <xdr:cNvPr id="173" name="MC_BN_C_solar_gen_neut_T_solar_neut_low">
          <a:extLst>
            <a:ext uri="{FF2B5EF4-FFF2-40B4-BE49-F238E27FC236}">
              <a16:creationId xmlns:a16="http://schemas.microsoft.com/office/drawing/2014/main" id="{34295350-4B55-9AD0-D757-934F2F3C2D37}"/>
            </a:ext>
          </a:extLst>
        </xdr:cNvPr>
        <xdr:cNvSpPr txBox="1"/>
      </xdr:nvSpPr>
      <xdr:spPr>
        <a:xfrm>
          <a:off x="10568622" y="6709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Below Average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174" name="MC_BR_C_solar_gen_unfav_T_solar_unfav_high">
          <a:extLst>
            <a:ext uri="{FF2B5EF4-FFF2-40B4-BE49-F238E27FC236}">
              <a16:creationId xmlns:a16="http://schemas.microsoft.com/office/drawing/2014/main" id="{00C33A80-3BC8-A9CF-FF15-3A8D07DA0CC8}"/>
            </a:ext>
          </a:extLst>
        </xdr:cNvPr>
        <xdr:cNvSpPr/>
      </xdr:nvSpPr>
      <xdr:spPr>
        <a:xfrm>
          <a:off x="10366970" y="7175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37</xdr:row>
      <xdr:rowOff>99251</xdr:rowOff>
    </xdr:from>
    <xdr:ext cx="968086" cy="182550"/>
    <xdr:sp macro="_xll.MC_OnBranchLabelClick" textlink="">
      <xdr:nvSpPr>
        <xdr:cNvPr id="175" name="MC_BN_C_solar_gen_unfav_T_solar_unfav_high">
          <a:extLst>
            <a:ext uri="{FF2B5EF4-FFF2-40B4-BE49-F238E27FC236}">
              <a16:creationId xmlns:a16="http://schemas.microsoft.com/office/drawing/2014/main" id="{1A3CBC27-01A5-12D0-DE8B-7609C8C4F7FE}"/>
            </a:ext>
          </a:extLst>
        </xdr:cNvPr>
        <xdr:cNvSpPr txBox="1"/>
      </xdr:nvSpPr>
      <xdr:spPr>
        <a:xfrm>
          <a:off x="10568622" y="7090601"/>
          <a:ext cx="9680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Above Average Sun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176" name="MC_BR_C_solar_gen_unfav_T_solar_unfav_avg">
          <a:extLst>
            <a:ext uri="{FF2B5EF4-FFF2-40B4-BE49-F238E27FC236}">
              <a16:creationId xmlns:a16="http://schemas.microsoft.com/office/drawing/2014/main" id="{C1B46EB3-402B-E27F-67C3-DFD4F1918F8A}"/>
            </a:ext>
          </a:extLst>
        </xdr:cNvPr>
        <xdr:cNvSpPr/>
      </xdr:nvSpPr>
      <xdr:spPr>
        <a:xfrm>
          <a:off x="10366970" y="7560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41</xdr:row>
      <xdr:rowOff>99251</xdr:rowOff>
    </xdr:from>
    <xdr:ext cx="648639" cy="182550"/>
    <xdr:sp macro="_xll.MC_OnBranchLabelClick" textlink="">
      <xdr:nvSpPr>
        <xdr:cNvPr id="177" name="MC_BN_C_solar_gen_unfav_T_solar_unfav_avg">
          <a:extLst>
            <a:ext uri="{FF2B5EF4-FFF2-40B4-BE49-F238E27FC236}">
              <a16:creationId xmlns:a16="http://schemas.microsoft.com/office/drawing/2014/main" id="{B3A89B3C-A4C1-C174-82EC-F8A444779E47}"/>
            </a:ext>
          </a:extLst>
        </xdr:cNvPr>
        <xdr:cNvSpPr txBox="1"/>
      </xdr:nvSpPr>
      <xdr:spPr>
        <a:xfrm>
          <a:off x="10568622" y="7852601"/>
          <a:ext cx="648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Sun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84347</xdr:colOff>
      <xdr:row>39</xdr:row>
      <xdr:rowOff>189143</xdr:rowOff>
    </xdr:from>
    <xdr:to>
      <xdr:col>6</xdr:col>
      <xdr:colOff>47626</xdr:colOff>
      <xdr:row>44</xdr:row>
      <xdr:rowOff>6351</xdr:rowOff>
    </xdr:to>
    <xdr:sp macro="" textlink="">
      <xdr:nvSpPr>
        <xdr:cNvPr id="178" name="MC_BR_C_solar_gen_unfav_T_solar_unfav_low">
          <a:extLst>
            <a:ext uri="{FF2B5EF4-FFF2-40B4-BE49-F238E27FC236}">
              <a16:creationId xmlns:a16="http://schemas.microsoft.com/office/drawing/2014/main" id="{1FE6040D-1B55-1426-B00C-BBEAAEC82D97}"/>
            </a:ext>
          </a:extLst>
        </xdr:cNvPr>
        <xdr:cNvSpPr/>
      </xdr:nvSpPr>
      <xdr:spPr>
        <a:xfrm>
          <a:off x="10366585" y="7561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745460" cy="182550"/>
    <xdr:sp macro="_xll.MC_OnBranchLabelClick" textlink="">
      <xdr:nvSpPr>
        <xdr:cNvPr id="179" name="MC_BN_C_solar_gen_unfav_T_solar_unfav_low">
          <a:extLst>
            <a:ext uri="{FF2B5EF4-FFF2-40B4-BE49-F238E27FC236}">
              <a16:creationId xmlns:a16="http://schemas.microsoft.com/office/drawing/2014/main" id="{5CB22410-B5CC-CD65-147A-E6F675D76239}"/>
            </a:ext>
          </a:extLst>
        </xdr:cNvPr>
        <xdr:cNvSpPr txBox="1"/>
      </xdr:nvSpPr>
      <xdr:spPr>
        <a:xfrm>
          <a:off x="10568622" y="8233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Below Average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47</xdr:row>
      <xdr:rowOff>184150</xdr:rowOff>
    </xdr:from>
    <xdr:to>
      <xdr:col>5</xdr:col>
      <xdr:colOff>47626</xdr:colOff>
      <xdr:row>50</xdr:row>
      <xdr:rowOff>2545</xdr:rowOff>
    </xdr:to>
    <xdr:sp macro="" textlink="">
      <xdr:nvSpPr>
        <xdr:cNvPr id="180" name="MC_BR_C_solar_policy_delay_T_solar_delay_fav">
          <a:extLst>
            <a:ext uri="{FF2B5EF4-FFF2-40B4-BE49-F238E27FC236}">
              <a16:creationId xmlns:a16="http://schemas.microsoft.com/office/drawing/2014/main" id="{A6FDD4B6-9F1D-4BF5-A679-F5097613F9EA}"/>
            </a:ext>
          </a:extLst>
        </xdr:cNvPr>
        <xdr:cNvSpPr/>
      </xdr:nvSpPr>
      <xdr:spPr>
        <a:xfrm>
          <a:off x="7552333" y="9080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47</xdr:row>
      <xdr:rowOff>99251</xdr:rowOff>
    </xdr:from>
    <xdr:ext cx="511615" cy="182550"/>
    <xdr:sp macro="_xll.MC_OnBranchLabelClick" textlink="">
      <xdr:nvSpPr>
        <xdr:cNvPr id="181" name="MC_BN_C_solar_policy_delay_T_solar_delay_fav">
          <a:extLst>
            <a:ext uri="{FF2B5EF4-FFF2-40B4-BE49-F238E27FC236}">
              <a16:creationId xmlns:a16="http://schemas.microsoft.com/office/drawing/2014/main" id="{95A05B8E-EB46-037A-EFBA-F26C5C084529}"/>
            </a:ext>
          </a:extLst>
        </xdr:cNvPr>
        <xdr:cNvSpPr txBox="1"/>
      </xdr:nvSpPr>
      <xdr:spPr>
        <a:xfrm>
          <a:off x="7753985" y="8995601"/>
          <a:ext cx="5116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Favorable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49</xdr:row>
      <xdr:rowOff>187956</xdr:rowOff>
    </xdr:from>
    <xdr:to>
      <xdr:col>5</xdr:col>
      <xdr:colOff>47626</xdr:colOff>
      <xdr:row>52</xdr:row>
      <xdr:rowOff>6351</xdr:rowOff>
    </xdr:to>
    <xdr:sp macro="" textlink="">
      <xdr:nvSpPr>
        <xdr:cNvPr id="182" name="MC_BR_C_solar_policy_delay_T_solar_delay_neut">
          <a:extLst>
            <a:ext uri="{FF2B5EF4-FFF2-40B4-BE49-F238E27FC236}">
              <a16:creationId xmlns:a16="http://schemas.microsoft.com/office/drawing/2014/main" id="{36240BB0-F68A-DE9A-D1F8-E4FDC9928457}"/>
            </a:ext>
          </a:extLst>
        </xdr:cNvPr>
        <xdr:cNvSpPr/>
      </xdr:nvSpPr>
      <xdr:spPr>
        <a:xfrm>
          <a:off x="7552333" y="9465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51</xdr:row>
      <xdr:rowOff>99251</xdr:rowOff>
    </xdr:from>
    <xdr:ext cx="386131" cy="182550"/>
    <xdr:sp macro="_xll.MC_OnBranchLabelClick" textlink="">
      <xdr:nvSpPr>
        <xdr:cNvPr id="183" name="MC_BN_C_solar_policy_delay_T_solar_delay_neut">
          <a:extLst>
            <a:ext uri="{FF2B5EF4-FFF2-40B4-BE49-F238E27FC236}">
              <a16:creationId xmlns:a16="http://schemas.microsoft.com/office/drawing/2014/main" id="{114C587E-F962-8A99-1283-BEA80915C6B0}"/>
            </a:ext>
          </a:extLst>
        </xdr:cNvPr>
        <xdr:cNvSpPr txBox="1"/>
      </xdr:nvSpPr>
      <xdr:spPr>
        <a:xfrm>
          <a:off x="7753985" y="9757601"/>
          <a:ext cx="3861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Neutral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49</xdr:row>
      <xdr:rowOff>189143</xdr:rowOff>
    </xdr:from>
    <xdr:to>
      <xdr:col>5</xdr:col>
      <xdr:colOff>47626</xdr:colOff>
      <xdr:row>54</xdr:row>
      <xdr:rowOff>6351</xdr:rowOff>
    </xdr:to>
    <xdr:sp macro="" textlink="">
      <xdr:nvSpPr>
        <xdr:cNvPr id="184" name="MC_BR_C_solar_policy_delay_T_solar_delay_unfav">
          <a:extLst>
            <a:ext uri="{FF2B5EF4-FFF2-40B4-BE49-F238E27FC236}">
              <a16:creationId xmlns:a16="http://schemas.microsoft.com/office/drawing/2014/main" id="{05915A6E-9604-74F0-E350-82BF5FF64CEA}"/>
            </a:ext>
          </a:extLst>
        </xdr:cNvPr>
        <xdr:cNvSpPr/>
      </xdr:nvSpPr>
      <xdr:spPr>
        <a:xfrm>
          <a:off x="7551948" y="9466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608628" cy="182550"/>
    <xdr:sp macro="_xll.MC_OnBranchLabelClick" textlink="">
      <xdr:nvSpPr>
        <xdr:cNvPr id="185" name="MC_BN_C_solar_policy_delay_T_solar_delay_unfav">
          <a:extLst>
            <a:ext uri="{FF2B5EF4-FFF2-40B4-BE49-F238E27FC236}">
              <a16:creationId xmlns:a16="http://schemas.microsoft.com/office/drawing/2014/main" id="{0C053027-E3FB-5981-B17C-2468AC8B0A85}"/>
            </a:ext>
          </a:extLst>
        </xdr:cNvPr>
        <xdr:cNvSpPr txBox="1"/>
      </xdr:nvSpPr>
      <xdr:spPr>
        <a:xfrm>
          <a:off x="7753985" y="10138601"/>
          <a:ext cx="6086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Unfavorable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61</xdr:row>
      <xdr:rowOff>184150</xdr:rowOff>
    </xdr:from>
    <xdr:to>
      <xdr:col>4</xdr:col>
      <xdr:colOff>47626</xdr:colOff>
      <xdr:row>68</xdr:row>
      <xdr:rowOff>917</xdr:rowOff>
    </xdr:to>
    <xdr:sp macro="" textlink="">
      <xdr:nvSpPr>
        <xdr:cNvPr id="186" name="MC_BR_C_wind_permit_C_wind_resource">
          <a:extLst>
            <a:ext uri="{FF2B5EF4-FFF2-40B4-BE49-F238E27FC236}">
              <a16:creationId xmlns:a16="http://schemas.microsoft.com/office/drawing/2014/main" id="{0220737A-5B62-2284-49ED-A2A2E51CECEF}"/>
            </a:ext>
          </a:extLst>
        </xdr:cNvPr>
        <xdr:cNvSpPr/>
      </xdr:nvSpPr>
      <xdr:spPr>
        <a:xfrm>
          <a:off x="4994405" y="11747500"/>
          <a:ext cx="2520821" cy="1150267"/>
        </a:xfrm>
        <a:custGeom>
          <a:avLst/>
          <a:gdLst/>
          <a:ahLst/>
          <a:cxnLst/>
          <a:rect l="0" t="0" r="0" b="0"/>
          <a:pathLst>
            <a:path w="252082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0" y="0"/>
              </a:lnTo>
              <a:lnTo>
                <a:pt x="252082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61</xdr:row>
      <xdr:rowOff>99251</xdr:rowOff>
    </xdr:from>
    <xdr:ext cx="494623" cy="182550"/>
    <xdr:sp macro="_xll.MC_OnBranchLabelClick" textlink="">
      <xdr:nvSpPr>
        <xdr:cNvPr id="187" name="MC_BN_C_wind_permit_C_wind_resource">
          <a:extLst>
            <a:ext uri="{FF2B5EF4-FFF2-40B4-BE49-F238E27FC236}">
              <a16:creationId xmlns:a16="http://schemas.microsoft.com/office/drawing/2014/main" id="{83F87A24-C655-3B7B-1763-8885589FB5A6}"/>
            </a:ext>
          </a:extLst>
        </xdr:cNvPr>
        <xdr:cNvSpPr txBox="1"/>
      </xdr:nvSpPr>
      <xdr:spPr>
        <a:xfrm>
          <a:off x="5196522" y="11662601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67</xdr:row>
      <xdr:rowOff>189143</xdr:rowOff>
    </xdr:from>
    <xdr:to>
      <xdr:col>4</xdr:col>
      <xdr:colOff>47626</xdr:colOff>
      <xdr:row>72</xdr:row>
      <xdr:rowOff>6351</xdr:rowOff>
    </xdr:to>
    <xdr:sp macro="" textlink="">
      <xdr:nvSpPr>
        <xdr:cNvPr id="188" name="MC_BR_C_wind_permit_C_wind_resource_delay">
          <a:extLst>
            <a:ext uri="{FF2B5EF4-FFF2-40B4-BE49-F238E27FC236}">
              <a16:creationId xmlns:a16="http://schemas.microsoft.com/office/drawing/2014/main" id="{3A28A95B-2C6C-5828-B880-D7BCE1DEF89C}"/>
            </a:ext>
          </a:extLst>
        </xdr:cNvPr>
        <xdr:cNvSpPr/>
      </xdr:nvSpPr>
      <xdr:spPr>
        <a:xfrm>
          <a:off x="4994485" y="12895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71</xdr:row>
      <xdr:rowOff>99250</xdr:rowOff>
    </xdr:from>
    <xdr:ext cx="1184491" cy="182550"/>
    <xdr:sp macro="_xll.MC_OnBranchLabelClick" textlink="">
      <xdr:nvSpPr>
        <xdr:cNvPr id="189" name="MC_BN_C_wind_permit_C_wind_resource_delay">
          <a:extLst>
            <a:ext uri="{FF2B5EF4-FFF2-40B4-BE49-F238E27FC236}">
              <a16:creationId xmlns:a16="http://schemas.microsoft.com/office/drawing/2014/main" id="{DB158F8C-3354-D1B8-0B32-096A8EA1A2FB}"/>
            </a:ext>
          </a:extLst>
        </xdr:cNvPr>
        <xdr:cNvSpPr txBox="1"/>
      </xdr:nvSpPr>
      <xdr:spPr>
        <a:xfrm>
          <a:off x="5196522" y="13567600"/>
          <a:ext cx="11844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Delayed (Environmental)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67</xdr:row>
      <xdr:rowOff>189947</xdr:rowOff>
    </xdr:from>
    <xdr:to>
      <xdr:col>4</xdr:col>
      <xdr:colOff>47626</xdr:colOff>
      <xdr:row>78</xdr:row>
      <xdr:rowOff>6351</xdr:rowOff>
    </xdr:to>
    <xdr:sp macro="" textlink="">
      <xdr:nvSpPr>
        <xdr:cNvPr id="190" name="MC_BR_C_wind_permit_T_wind_blocked">
          <a:extLst>
            <a:ext uri="{FF2B5EF4-FFF2-40B4-BE49-F238E27FC236}">
              <a16:creationId xmlns:a16="http://schemas.microsoft.com/office/drawing/2014/main" id="{8E7B1179-2A88-A8F3-0E0D-598C9DC6E5C3}"/>
            </a:ext>
          </a:extLst>
        </xdr:cNvPr>
        <xdr:cNvSpPr/>
      </xdr:nvSpPr>
      <xdr:spPr>
        <a:xfrm>
          <a:off x="4994363" y="12896297"/>
          <a:ext cx="2520863" cy="1911904"/>
        </a:xfrm>
        <a:custGeom>
          <a:avLst/>
          <a:gdLst/>
          <a:ahLst/>
          <a:cxnLst/>
          <a:rect l="0" t="0" r="0" b="0"/>
          <a:pathLst>
            <a:path w="252086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520862" y="1899203"/>
              </a:lnTo>
              <a:lnTo>
                <a:pt x="25208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77</xdr:row>
      <xdr:rowOff>99250</xdr:rowOff>
    </xdr:from>
    <xdr:ext cx="420371" cy="182550"/>
    <xdr:sp macro="_xll.MC_OnBranchLabelClick" textlink="">
      <xdr:nvSpPr>
        <xdr:cNvPr id="191" name="MC_BN_C_wind_permit_T_wind_blocked">
          <a:extLst>
            <a:ext uri="{FF2B5EF4-FFF2-40B4-BE49-F238E27FC236}">
              <a16:creationId xmlns:a16="http://schemas.microsoft.com/office/drawing/2014/main" id="{9E6E2E9F-E21C-9ED2-013B-A8D6979AB87C}"/>
            </a:ext>
          </a:extLst>
        </xdr:cNvPr>
        <xdr:cNvSpPr txBox="1"/>
      </xdr:nvSpPr>
      <xdr:spPr>
        <a:xfrm>
          <a:off x="5196522" y="14710600"/>
          <a:ext cx="4203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Blocked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59</xdr:row>
      <xdr:rowOff>184150</xdr:rowOff>
    </xdr:from>
    <xdr:to>
      <xdr:col>5</xdr:col>
      <xdr:colOff>47626</xdr:colOff>
      <xdr:row>62</xdr:row>
      <xdr:rowOff>2545</xdr:rowOff>
    </xdr:to>
    <xdr:sp macro="" textlink="">
      <xdr:nvSpPr>
        <xdr:cNvPr id="192" name="MC_BR_C_wind_resource_T_wind_excellent">
          <a:extLst>
            <a:ext uri="{FF2B5EF4-FFF2-40B4-BE49-F238E27FC236}">
              <a16:creationId xmlns:a16="http://schemas.microsoft.com/office/drawing/2014/main" id="{D2E5B008-9F75-960F-E230-F954073AB7B9}"/>
            </a:ext>
          </a:extLst>
        </xdr:cNvPr>
        <xdr:cNvSpPr/>
      </xdr:nvSpPr>
      <xdr:spPr>
        <a:xfrm>
          <a:off x="7552333" y="11366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59</xdr:row>
      <xdr:rowOff>99251</xdr:rowOff>
    </xdr:from>
    <xdr:ext cx="733919" cy="182550"/>
    <xdr:sp macro="_xll.MC_OnBranchLabelClick" textlink="">
      <xdr:nvSpPr>
        <xdr:cNvPr id="193" name="MC_BN_C_wind_resource_T_wind_excellent">
          <a:extLst>
            <a:ext uri="{FF2B5EF4-FFF2-40B4-BE49-F238E27FC236}">
              <a16:creationId xmlns:a16="http://schemas.microsoft.com/office/drawing/2014/main" id="{BDE6F754-6BF5-AD6C-636E-20FBA0199C98}"/>
            </a:ext>
          </a:extLst>
        </xdr:cNvPr>
        <xdr:cNvSpPr txBox="1"/>
      </xdr:nvSpPr>
      <xdr:spPr>
        <a:xfrm>
          <a:off x="7753985" y="11281601"/>
          <a:ext cx="7339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Excellent Wind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61</xdr:row>
      <xdr:rowOff>187956</xdr:rowOff>
    </xdr:from>
    <xdr:to>
      <xdr:col>5</xdr:col>
      <xdr:colOff>47626</xdr:colOff>
      <xdr:row>64</xdr:row>
      <xdr:rowOff>6351</xdr:rowOff>
    </xdr:to>
    <xdr:sp macro="" textlink="">
      <xdr:nvSpPr>
        <xdr:cNvPr id="194" name="MC_BR_C_wind_resource_T_wind_good">
          <a:extLst>
            <a:ext uri="{FF2B5EF4-FFF2-40B4-BE49-F238E27FC236}">
              <a16:creationId xmlns:a16="http://schemas.microsoft.com/office/drawing/2014/main" id="{7E6EF181-581D-AC61-E635-B357E49A4247}"/>
            </a:ext>
          </a:extLst>
        </xdr:cNvPr>
        <xdr:cNvSpPr/>
      </xdr:nvSpPr>
      <xdr:spPr>
        <a:xfrm>
          <a:off x="7552333" y="11751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63</xdr:row>
      <xdr:rowOff>99251</xdr:rowOff>
    </xdr:from>
    <xdr:ext cx="568682" cy="182550"/>
    <xdr:sp macro="_xll.MC_OnBranchLabelClick" textlink="">
      <xdr:nvSpPr>
        <xdr:cNvPr id="195" name="MC_BN_C_wind_resource_T_wind_good">
          <a:extLst>
            <a:ext uri="{FF2B5EF4-FFF2-40B4-BE49-F238E27FC236}">
              <a16:creationId xmlns:a16="http://schemas.microsoft.com/office/drawing/2014/main" id="{55C9A282-EF53-1A28-601B-F11CDAEA272A}"/>
            </a:ext>
          </a:extLst>
        </xdr:cNvPr>
        <xdr:cNvSpPr txBox="1"/>
      </xdr:nvSpPr>
      <xdr:spPr>
        <a:xfrm>
          <a:off x="7753985" y="12043601"/>
          <a:ext cx="5686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Good Wind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61</xdr:row>
      <xdr:rowOff>189143</xdr:rowOff>
    </xdr:from>
    <xdr:to>
      <xdr:col>5</xdr:col>
      <xdr:colOff>47626</xdr:colOff>
      <xdr:row>66</xdr:row>
      <xdr:rowOff>6351</xdr:rowOff>
    </xdr:to>
    <xdr:sp macro="" textlink="">
      <xdr:nvSpPr>
        <xdr:cNvPr id="196" name="MC_BR_C_wind_resource_T_wind_poor">
          <a:extLst>
            <a:ext uri="{FF2B5EF4-FFF2-40B4-BE49-F238E27FC236}">
              <a16:creationId xmlns:a16="http://schemas.microsoft.com/office/drawing/2014/main" id="{6F53A3D8-AC79-8DD1-096C-64D917DA853B}"/>
            </a:ext>
          </a:extLst>
        </xdr:cNvPr>
        <xdr:cNvSpPr/>
      </xdr:nvSpPr>
      <xdr:spPr>
        <a:xfrm>
          <a:off x="7551948" y="11752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65</xdr:row>
      <xdr:rowOff>99251</xdr:rowOff>
    </xdr:from>
    <xdr:ext cx="1007712" cy="182550"/>
    <xdr:sp macro="_xll.MC_OnBranchLabelClick" textlink="">
      <xdr:nvSpPr>
        <xdr:cNvPr id="197" name="MC_BN_C_wind_resource_T_wind_poor">
          <a:extLst>
            <a:ext uri="{FF2B5EF4-FFF2-40B4-BE49-F238E27FC236}">
              <a16:creationId xmlns:a16="http://schemas.microsoft.com/office/drawing/2014/main" id="{9CF05622-3516-DFEB-2E50-4EE2D5C22DA4}"/>
            </a:ext>
          </a:extLst>
        </xdr:cNvPr>
        <xdr:cNvSpPr txBox="1"/>
      </xdr:nvSpPr>
      <xdr:spPr>
        <a:xfrm>
          <a:off x="7753985" y="12424601"/>
          <a:ext cx="10077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Below Average Wind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69</xdr:row>
      <xdr:rowOff>184150</xdr:rowOff>
    </xdr:from>
    <xdr:to>
      <xdr:col>5</xdr:col>
      <xdr:colOff>47626</xdr:colOff>
      <xdr:row>72</xdr:row>
      <xdr:rowOff>2545</xdr:rowOff>
    </xdr:to>
    <xdr:sp macro="" textlink="">
      <xdr:nvSpPr>
        <xdr:cNvPr id="198" name="MC_BR_C_wind_resource_delay_T_wind_delay_exc">
          <a:extLst>
            <a:ext uri="{FF2B5EF4-FFF2-40B4-BE49-F238E27FC236}">
              <a16:creationId xmlns:a16="http://schemas.microsoft.com/office/drawing/2014/main" id="{C2598F40-155A-4262-7630-30A5525FBD0D}"/>
            </a:ext>
          </a:extLst>
        </xdr:cNvPr>
        <xdr:cNvSpPr/>
      </xdr:nvSpPr>
      <xdr:spPr>
        <a:xfrm>
          <a:off x="7552333" y="13271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69</xdr:row>
      <xdr:rowOff>99250</xdr:rowOff>
    </xdr:from>
    <xdr:ext cx="733919" cy="182550"/>
    <xdr:sp macro="_xll.MC_OnBranchLabelClick" textlink="">
      <xdr:nvSpPr>
        <xdr:cNvPr id="199" name="MC_BN_C_wind_resource_delay_T_wind_delay_exc">
          <a:extLst>
            <a:ext uri="{FF2B5EF4-FFF2-40B4-BE49-F238E27FC236}">
              <a16:creationId xmlns:a16="http://schemas.microsoft.com/office/drawing/2014/main" id="{D8926D98-A0E0-70B0-3A77-DA036B3DB622}"/>
            </a:ext>
          </a:extLst>
        </xdr:cNvPr>
        <xdr:cNvSpPr txBox="1"/>
      </xdr:nvSpPr>
      <xdr:spPr>
        <a:xfrm>
          <a:off x="7753985" y="13186600"/>
          <a:ext cx="7339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Excellent Wind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84733</xdr:colOff>
      <xdr:row>71</xdr:row>
      <xdr:rowOff>187956</xdr:rowOff>
    </xdr:from>
    <xdr:to>
      <xdr:col>5</xdr:col>
      <xdr:colOff>47626</xdr:colOff>
      <xdr:row>74</xdr:row>
      <xdr:rowOff>6351</xdr:rowOff>
    </xdr:to>
    <xdr:sp macro="" textlink="">
      <xdr:nvSpPr>
        <xdr:cNvPr id="200" name="MC_BR_C_wind_resource_delay_T_wind_delay_good">
          <a:extLst>
            <a:ext uri="{FF2B5EF4-FFF2-40B4-BE49-F238E27FC236}">
              <a16:creationId xmlns:a16="http://schemas.microsoft.com/office/drawing/2014/main" id="{2D1BD53C-0F45-A005-5DA1-D4C26EF4450C}"/>
            </a:ext>
          </a:extLst>
        </xdr:cNvPr>
        <xdr:cNvSpPr/>
      </xdr:nvSpPr>
      <xdr:spPr>
        <a:xfrm>
          <a:off x="7552333" y="13656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73</xdr:row>
      <xdr:rowOff>99250</xdr:rowOff>
    </xdr:from>
    <xdr:ext cx="568682" cy="182550"/>
    <xdr:sp macro="_xll.MC_OnBranchLabelClick" textlink="">
      <xdr:nvSpPr>
        <xdr:cNvPr id="201" name="MC_BN_C_wind_resource_delay_T_wind_delay_good">
          <a:extLst>
            <a:ext uri="{FF2B5EF4-FFF2-40B4-BE49-F238E27FC236}">
              <a16:creationId xmlns:a16="http://schemas.microsoft.com/office/drawing/2014/main" id="{7A2932E2-FC65-804B-DB53-A9E55D0E5643}"/>
            </a:ext>
          </a:extLst>
        </xdr:cNvPr>
        <xdr:cNvSpPr txBox="1"/>
      </xdr:nvSpPr>
      <xdr:spPr>
        <a:xfrm>
          <a:off x="7753985" y="13948600"/>
          <a:ext cx="5686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Good Wind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71</xdr:row>
      <xdr:rowOff>189143</xdr:rowOff>
    </xdr:from>
    <xdr:to>
      <xdr:col>5</xdr:col>
      <xdr:colOff>47626</xdr:colOff>
      <xdr:row>76</xdr:row>
      <xdr:rowOff>6351</xdr:rowOff>
    </xdr:to>
    <xdr:sp macro="" textlink="">
      <xdr:nvSpPr>
        <xdr:cNvPr id="202" name="MC_BR_C_wind_resource_delay_T_wind_delay_poor">
          <a:extLst>
            <a:ext uri="{FF2B5EF4-FFF2-40B4-BE49-F238E27FC236}">
              <a16:creationId xmlns:a16="http://schemas.microsoft.com/office/drawing/2014/main" id="{5829AC58-D17C-251C-61CF-57C1E4F0418F}"/>
            </a:ext>
          </a:extLst>
        </xdr:cNvPr>
        <xdr:cNvSpPr/>
      </xdr:nvSpPr>
      <xdr:spPr>
        <a:xfrm>
          <a:off x="7551948" y="13657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75</xdr:row>
      <xdr:rowOff>99250</xdr:rowOff>
    </xdr:from>
    <xdr:ext cx="745460" cy="182550"/>
    <xdr:sp macro="_xll.MC_OnBranchLabelClick" textlink="">
      <xdr:nvSpPr>
        <xdr:cNvPr id="203" name="MC_BN_C_wind_resource_delay_T_wind_delay_poor">
          <a:extLst>
            <a:ext uri="{FF2B5EF4-FFF2-40B4-BE49-F238E27FC236}">
              <a16:creationId xmlns:a16="http://schemas.microsoft.com/office/drawing/2014/main" id="{F78502F2-0B68-0F52-9BB0-F214DC59B93B}"/>
            </a:ext>
          </a:extLst>
        </xdr:cNvPr>
        <xdr:cNvSpPr txBox="1"/>
      </xdr:nvSpPr>
      <xdr:spPr>
        <a:xfrm>
          <a:off x="7753985" y="14329600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Below Average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81</xdr:row>
      <xdr:rowOff>174625</xdr:rowOff>
    </xdr:from>
    <xdr:to>
      <xdr:col>4</xdr:col>
      <xdr:colOff>47626</xdr:colOff>
      <xdr:row>88</xdr:row>
      <xdr:rowOff>2291</xdr:rowOff>
    </xdr:to>
    <xdr:sp macro="" textlink="">
      <xdr:nvSpPr>
        <xdr:cNvPr id="204" name="MC_BR_C_hybrid_permit_C_hybrid_market">
          <a:extLst>
            <a:ext uri="{FF2B5EF4-FFF2-40B4-BE49-F238E27FC236}">
              <a16:creationId xmlns:a16="http://schemas.microsoft.com/office/drawing/2014/main" id="{D4E44996-7EF2-A90E-C184-FAAD2122403E}"/>
            </a:ext>
          </a:extLst>
        </xdr:cNvPr>
        <xdr:cNvSpPr/>
      </xdr:nvSpPr>
      <xdr:spPr>
        <a:xfrm>
          <a:off x="4984979" y="15547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530246" y="0"/>
              </a:lnTo>
              <a:lnTo>
                <a:pt x="2530246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494623" cy="182550"/>
    <xdr:sp macro="_xll.MC_OnBranchLabelClick" textlink="">
      <xdr:nvSpPr>
        <xdr:cNvPr id="205" name="MC_BN_C_hybrid_permit_C_hybrid_market">
          <a:extLst>
            <a:ext uri="{FF2B5EF4-FFF2-40B4-BE49-F238E27FC236}">
              <a16:creationId xmlns:a16="http://schemas.microsoft.com/office/drawing/2014/main" id="{8521DF4A-76B0-FEE7-AA33-EA7426191574}"/>
            </a:ext>
          </a:extLst>
        </xdr:cNvPr>
        <xdr:cNvSpPr txBox="1"/>
      </xdr:nvSpPr>
      <xdr:spPr>
        <a:xfrm>
          <a:off x="5196522" y="15472600"/>
          <a:ext cx="4946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Approved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87</xdr:row>
      <xdr:rowOff>187110</xdr:rowOff>
    </xdr:from>
    <xdr:to>
      <xdr:col>4</xdr:col>
      <xdr:colOff>47626</xdr:colOff>
      <xdr:row>92</xdr:row>
      <xdr:rowOff>15876</xdr:rowOff>
    </xdr:to>
    <xdr:sp macro="" textlink="">
      <xdr:nvSpPr>
        <xdr:cNvPr id="206" name="MC_BR_C_hybrid_permit_C_hybrid_market_delay">
          <a:extLst>
            <a:ext uri="{FF2B5EF4-FFF2-40B4-BE49-F238E27FC236}">
              <a16:creationId xmlns:a16="http://schemas.microsoft.com/office/drawing/2014/main" id="{96BC8737-A740-4141-BF39-0AE44CF04143}"/>
            </a:ext>
          </a:extLst>
        </xdr:cNvPr>
        <xdr:cNvSpPr/>
      </xdr:nvSpPr>
      <xdr:spPr>
        <a:xfrm>
          <a:off x="4985180" y="16703460"/>
          <a:ext cx="2530046" cy="781266"/>
        </a:xfrm>
        <a:custGeom>
          <a:avLst/>
          <a:gdLst/>
          <a:ahLst/>
          <a:cxnLst/>
          <a:rect l="0" t="0" r="0" b="0"/>
          <a:pathLst>
            <a:path w="2530046" h="781266">
              <a:moveTo>
                <a:pt x="31017" y="0"/>
              </a:moveTo>
              <a:lnTo>
                <a:pt x="197641" y="762000"/>
              </a:lnTo>
              <a:lnTo>
                <a:pt x="182133" y="749515"/>
              </a:lnTo>
              <a:lnTo>
                <a:pt x="2530045" y="749515"/>
              </a:lnTo>
              <a:lnTo>
                <a:pt x="2530045" y="781265"/>
              </a:lnTo>
              <a:lnTo>
                <a:pt x="182133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91</xdr:row>
      <xdr:rowOff>99250</xdr:rowOff>
    </xdr:from>
    <xdr:ext cx="431785" cy="182550"/>
    <xdr:sp macro="_xll.MC_OnBranchLabelClick" textlink="">
      <xdr:nvSpPr>
        <xdr:cNvPr id="207" name="MC_BN_C_hybrid_permit_C_hybrid_market_delay">
          <a:extLst>
            <a:ext uri="{FF2B5EF4-FFF2-40B4-BE49-F238E27FC236}">
              <a16:creationId xmlns:a16="http://schemas.microsoft.com/office/drawing/2014/main" id="{D2F0CEDC-6BA4-F125-C65C-995CCC6CA2B2}"/>
            </a:ext>
          </a:extLst>
        </xdr:cNvPr>
        <xdr:cNvSpPr txBox="1"/>
      </xdr:nvSpPr>
      <xdr:spPr>
        <a:xfrm>
          <a:off x="5196522" y="17377600"/>
          <a:ext cx="43178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Delayed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74736</xdr:colOff>
      <xdr:row>87</xdr:row>
      <xdr:rowOff>189117</xdr:rowOff>
    </xdr:from>
    <xdr:to>
      <xdr:col>4</xdr:col>
      <xdr:colOff>47626</xdr:colOff>
      <xdr:row>98</xdr:row>
      <xdr:rowOff>15876</xdr:rowOff>
    </xdr:to>
    <xdr:sp macro="" textlink="">
      <xdr:nvSpPr>
        <xdr:cNvPr id="208" name="MC_BR_C_hybrid_permit_T_hybrid_blocked">
          <a:extLst>
            <a:ext uri="{FF2B5EF4-FFF2-40B4-BE49-F238E27FC236}">
              <a16:creationId xmlns:a16="http://schemas.microsoft.com/office/drawing/2014/main" id="{99EB9CA3-F5C0-47BE-9F6D-BF715488FC15}"/>
            </a:ext>
          </a:extLst>
        </xdr:cNvPr>
        <xdr:cNvSpPr/>
      </xdr:nvSpPr>
      <xdr:spPr>
        <a:xfrm>
          <a:off x="4984874" y="16705467"/>
          <a:ext cx="2530352" cy="1922259"/>
        </a:xfrm>
        <a:custGeom>
          <a:avLst/>
          <a:gdLst/>
          <a:ahLst/>
          <a:cxnLst/>
          <a:rect l="0" t="0" r="0" b="0"/>
          <a:pathLst>
            <a:path w="2530352" h="1922259">
              <a:moveTo>
                <a:pt x="31629" y="0"/>
              </a:moveTo>
              <a:lnTo>
                <a:pt x="198253" y="1905000"/>
              </a:lnTo>
              <a:lnTo>
                <a:pt x="182439" y="1890508"/>
              </a:lnTo>
              <a:lnTo>
                <a:pt x="2530351" y="1890508"/>
              </a:lnTo>
              <a:lnTo>
                <a:pt x="2530351" y="1922258"/>
              </a:lnTo>
              <a:lnTo>
                <a:pt x="182439" y="1922258"/>
              </a:lnTo>
              <a:lnTo>
                <a:pt x="166624" y="1907766"/>
              </a:lnTo>
              <a:lnTo>
                <a:pt x="0" y="27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97</xdr:row>
      <xdr:rowOff>99250</xdr:rowOff>
    </xdr:from>
    <xdr:ext cx="420371" cy="182550"/>
    <xdr:sp macro="_xll.MC_OnBranchLabelClick" textlink="">
      <xdr:nvSpPr>
        <xdr:cNvPr id="209" name="MC_BN_C_hybrid_permit_T_hybrid_blocked">
          <a:extLst>
            <a:ext uri="{FF2B5EF4-FFF2-40B4-BE49-F238E27FC236}">
              <a16:creationId xmlns:a16="http://schemas.microsoft.com/office/drawing/2014/main" id="{585277BA-583F-3812-029E-9E6DC6ECB173}"/>
            </a:ext>
          </a:extLst>
        </xdr:cNvPr>
        <xdr:cNvSpPr txBox="1"/>
      </xdr:nvSpPr>
      <xdr:spPr>
        <a:xfrm>
          <a:off x="5196522" y="18520600"/>
          <a:ext cx="4203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Blocked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79</xdr:row>
      <xdr:rowOff>174625</xdr:rowOff>
    </xdr:from>
    <xdr:to>
      <xdr:col>5</xdr:col>
      <xdr:colOff>47626</xdr:colOff>
      <xdr:row>82</xdr:row>
      <xdr:rowOff>6362</xdr:rowOff>
    </xdr:to>
    <xdr:sp macro="" textlink="">
      <xdr:nvSpPr>
        <xdr:cNvPr id="210" name="MC_BR_C_hybrid_market_T_hybrid_high">
          <a:extLst>
            <a:ext uri="{FF2B5EF4-FFF2-40B4-BE49-F238E27FC236}">
              <a16:creationId xmlns:a16="http://schemas.microsoft.com/office/drawing/2014/main" id="{76A1D4BB-E095-2044-BDA8-3CEFD80A8CC1}"/>
            </a:ext>
          </a:extLst>
        </xdr:cNvPr>
        <xdr:cNvSpPr/>
      </xdr:nvSpPr>
      <xdr:spPr>
        <a:xfrm>
          <a:off x="7543606" y="15166975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7" y="0"/>
              </a:lnTo>
              <a:lnTo>
                <a:pt x="27862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79</xdr:row>
      <xdr:rowOff>99250</xdr:rowOff>
    </xdr:from>
    <xdr:ext cx="1093248" cy="182550"/>
    <xdr:sp macro="_xll.MC_OnBranchLabelClick" textlink="">
      <xdr:nvSpPr>
        <xdr:cNvPr id="211" name="MC_BN_C_hybrid_market_T_hybrid_high">
          <a:extLst>
            <a:ext uri="{FF2B5EF4-FFF2-40B4-BE49-F238E27FC236}">
              <a16:creationId xmlns:a16="http://schemas.microsoft.com/office/drawing/2014/main" id="{855068BB-E298-EF5D-083C-3BCA435D23D8}"/>
            </a:ext>
          </a:extLst>
        </xdr:cNvPr>
        <xdr:cNvSpPr txBox="1"/>
      </xdr:nvSpPr>
      <xdr:spPr>
        <a:xfrm>
          <a:off x="7753985" y="15091600"/>
          <a:ext cx="1093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Storage Premium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81</xdr:row>
      <xdr:rowOff>184139</xdr:rowOff>
    </xdr:from>
    <xdr:to>
      <xdr:col>5</xdr:col>
      <xdr:colOff>47626</xdr:colOff>
      <xdr:row>84</xdr:row>
      <xdr:rowOff>15876</xdr:rowOff>
    </xdr:to>
    <xdr:sp macro="" textlink="">
      <xdr:nvSpPr>
        <xdr:cNvPr id="212" name="MC_BR_C_hybrid_market_T_hybrid_mod">
          <a:extLst>
            <a:ext uri="{FF2B5EF4-FFF2-40B4-BE49-F238E27FC236}">
              <a16:creationId xmlns:a16="http://schemas.microsoft.com/office/drawing/2014/main" id="{C4597312-5303-01BD-CB96-A8A893B2F0F7}"/>
            </a:ext>
          </a:extLst>
        </xdr:cNvPr>
        <xdr:cNvSpPr/>
      </xdr:nvSpPr>
      <xdr:spPr>
        <a:xfrm>
          <a:off x="7543606" y="15557489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86257" y="371486"/>
              </a:lnTo>
              <a:lnTo>
                <a:pt x="27862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83</xdr:row>
      <xdr:rowOff>99250</xdr:rowOff>
    </xdr:from>
    <xdr:ext cx="927883" cy="182550"/>
    <xdr:sp macro="_xll.MC_OnBranchLabelClick" textlink="">
      <xdr:nvSpPr>
        <xdr:cNvPr id="213" name="MC_BN_C_hybrid_market_T_hybrid_mod">
          <a:extLst>
            <a:ext uri="{FF2B5EF4-FFF2-40B4-BE49-F238E27FC236}">
              <a16:creationId xmlns:a16="http://schemas.microsoft.com/office/drawing/2014/main" id="{E009FFC5-FF8C-91DE-EFCB-061F4212802D}"/>
            </a:ext>
          </a:extLst>
        </xdr:cNvPr>
        <xdr:cNvSpPr txBox="1"/>
      </xdr:nvSpPr>
      <xdr:spPr>
        <a:xfrm>
          <a:off x="7753985" y="15853600"/>
          <a:ext cx="9278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Premium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81</xdr:row>
      <xdr:rowOff>187110</xdr:rowOff>
    </xdr:from>
    <xdr:to>
      <xdr:col>5</xdr:col>
      <xdr:colOff>47626</xdr:colOff>
      <xdr:row>86</xdr:row>
      <xdr:rowOff>15876</xdr:rowOff>
    </xdr:to>
    <xdr:sp macro="" textlink="">
      <xdr:nvSpPr>
        <xdr:cNvPr id="214" name="MC_BR_C_hybrid_market_T_hybrid_low">
          <a:extLst>
            <a:ext uri="{FF2B5EF4-FFF2-40B4-BE49-F238E27FC236}">
              <a16:creationId xmlns:a16="http://schemas.microsoft.com/office/drawing/2014/main" id="{936B67B6-774C-4509-71D8-7651A4EF971A}"/>
            </a:ext>
          </a:extLst>
        </xdr:cNvPr>
        <xdr:cNvSpPr/>
      </xdr:nvSpPr>
      <xdr:spPr>
        <a:xfrm>
          <a:off x="7542643" y="15560460"/>
          <a:ext cx="2787221" cy="781266"/>
        </a:xfrm>
        <a:custGeom>
          <a:avLst/>
          <a:gdLst/>
          <a:ahLst/>
          <a:cxnLst/>
          <a:rect l="0" t="0" r="0" b="0"/>
          <a:pathLst>
            <a:path w="2787221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2787220" y="749515"/>
              </a:lnTo>
              <a:lnTo>
                <a:pt x="2787220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85</xdr:row>
      <xdr:rowOff>99250</xdr:rowOff>
    </xdr:from>
    <xdr:ext cx="682559" cy="182550"/>
    <xdr:sp macro="_xll.MC_OnBranchLabelClick" textlink="">
      <xdr:nvSpPr>
        <xdr:cNvPr id="215" name="MC_BN_C_hybrid_market_T_hybrid_low">
          <a:extLst>
            <a:ext uri="{FF2B5EF4-FFF2-40B4-BE49-F238E27FC236}">
              <a16:creationId xmlns:a16="http://schemas.microsoft.com/office/drawing/2014/main" id="{20AD8CF0-5F0A-6613-DFDD-5F6486BC24E8}"/>
            </a:ext>
          </a:extLst>
        </xdr:cNvPr>
        <xdr:cNvSpPr txBox="1"/>
      </xdr:nvSpPr>
      <xdr:spPr>
        <a:xfrm>
          <a:off x="7753985" y="16234600"/>
          <a:ext cx="68255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Premium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89</xdr:row>
      <xdr:rowOff>174625</xdr:rowOff>
    </xdr:from>
    <xdr:to>
      <xdr:col>5</xdr:col>
      <xdr:colOff>47626</xdr:colOff>
      <xdr:row>92</xdr:row>
      <xdr:rowOff>6362</xdr:rowOff>
    </xdr:to>
    <xdr:sp macro="" textlink="">
      <xdr:nvSpPr>
        <xdr:cNvPr id="216" name="MC_BR_C_hybrid_market_delay_T_hybrid_delay_high">
          <a:extLst>
            <a:ext uri="{FF2B5EF4-FFF2-40B4-BE49-F238E27FC236}">
              <a16:creationId xmlns:a16="http://schemas.microsoft.com/office/drawing/2014/main" id="{F0DD99B6-C7F1-F175-1BD8-ABE69FD5BA24}"/>
            </a:ext>
          </a:extLst>
        </xdr:cNvPr>
        <xdr:cNvSpPr/>
      </xdr:nvSpPr>
      <xdr:spPr>
        <a:xfrm>
          <a:off x="7543606" y="17071975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7" y="0"/>
              </a:lnTo>
              <a:lnTo>
                <a:pt x="27862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89</xdr:row>
      <xdr:rowOff>99250</xdr:rowOff>
    </xdr:from>
    <xdr:ext cx="705321" cy="182550"/>
    <xdr:sp macro="_xll.MC_OnBranchLabelClick" textlink="">
      <xdr:nvSpPr>
        <xdr:cNvPr id="217" name="MC_BN_C_hybrid_market_delay_T_hybrid_delay_high">
          <a:extLst>
            <a:ext uri="{FF2B5EF4-FFF2-40B4-BE49-F238E27FC236}">
              <a16:creationId xmlns:a16="http://schemas.microsoft.com/office/drawing/2014/main" id="{DD9F771F-7AFC-891B-DEA5-6B62E0EA19A1}"/>
            </a:ext>
          </a:extLst>
        </xdr:cNvPr>
        <xdr:cNvSpPr txBox="1"/>
      </xdr:nvSpPr>
      <xdr:spPr>
        <a:xfrm>
          <a:off x="7753985" y="16996600"/>
          <a:ext cx="7053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Premium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91</xdr:row>
      <xdr:rowOff>184139</xdr:rowOff>
    </xdr:from>
    <xdr:to>
      <xdr:col>5</xdr:col>
      <xdr:colOff>47626</xdr:colOff>
      <xdr:row>94</xdr:row>
      <xdr:rowOff>15876</xdr:rowOff>
    </xdr:to>
    <xdr:sp macro="" textlink="">
      <xdr:nvSpPr>
        <xdr:cNvPr id="218" name="MC_BR_C_hybrid_market_delay_T_hybrid_delay_mod">
          <a:extLst>
            <a:ext uri="{FF2B5EF4-FFF2-40B4-BE49-F238E27FC236}">
              <a16:creationId xmlns:a16="http://schemas.microsoft.com/office/drawing/2014/main" id="{B6A81617-6A95-6BF8-91EA-F5B54FD74256}"/>
            </a:ext>
          </a:extLst>
        </xdr:cNvPr>
        <xdr:cNvSpPr/>
      </xdr:nvSpPr>
      <xdr:spPr>
        <a:xfrm>
          <a:off x="7543606" y="17462489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86257" y="371486"/>
              </a:lnTo>
              <a:lnTo>
                <a:pt x="27862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93</xdr:row>
      <xdr:rowOff>99250</xdr:rowOff>
    </xdr:from>
    <xdr:ext cx="927883" cy="182550"/>
    <xdr:sp macro="_xll.MC_OnBranchLabelClick" textlink="">
      <xdr:nvSpPr>
        <xdr:cNvPr id="219" name="MC_BN_C_hybrid_market_delay_T_hybrid_delay_mod">
          <a:extLst>
            <a:ext uri="{FF2B5EF4-FFF2-40B4-BE49-F238E27FC236}">
              <a16:creationId xmlns:a16="http://schemas.microsoft.com/office/drawing/2014/main" id="{68EBBA42-77BE-A1E6-0925-D7F779122CAF}"/>
            </a:ext>
          </a:extLst>
        </xdr:cNvPr>
        <xdr:cNvSpPr txBox="1"/>
      </xdr:nvSpPr>
      <xdr:spPr>
        <a:xfrm>
          <a:off x="7753985" y="17758600"/>
          <a:ext cx="9278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Premium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75043</xdr:colOff>
      <xdr:row>91</xdr:row>
      <xdr:rowOff>187110</xdr:rowOff>
    </xdr:from>
    <xdr:to>
      <xdr:col>5</xdr:col>
      <xdr:colOff>47626</xdr:colOff>
      <xdr:row>96</xdr:row>
      <xdr:rowOff>15876</xdr:rowOff>
    </xdr:to>
    <xdr:sp macro="" textlink="">
      <xdr:nvSpPr>
        <xdr:cNvPr id="220" name="MC_BR_C_hybrid_market_delay_T_hybrid_delay_low">
          <a:extLst>
            <a:ext uri="{FF2B5EF4-FFF2-40B4-BE49-F238E27FC236}">
              <a16:creationId xmlns:a16="http://schemas.microsoft.com/office/drawing/2014/main" id="{8F29005D-8EAC-86E8-F313-EE057B7D81EF}"/>
            </a:ext>
          </a:extLst>
        </xdr:cNvPr>
        <xdr:cNvSpPr/>
      </xdr:nvSpPr>
      <xdr:spPr>
        <a:xfrm>
          <a:off x="7542643" y="17465460"/>
          <a:ext cx="2787221" cy="781266"/>
        </a:xfrm>
        <a:custGeom>
          <a:avLst/>
          <a:gdLst/>
          <a:ahLst/>
          <a:cxnLst/>
          <a:rect l="0" t="0" r="0" b="0"/>
          <a:pathLst>
            <a:path w="2787221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2787220" y="749515"/>
              </a:lnTo>
              <a:lnTo>
                <a:pt x="2787220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95</xdr:row>
      <xdr:rowOff>99250</xdr:rowOff>
    </xdr:from>
    <xdr:ext cx="682559" cy="182550"/>
    <xdr:sp macro="_xll.MC_OnBranchLabelClick" textlink="">
      <xdr:nvSpPr>
        <xdr:cNvPr id="221" name="MC_BN_C_hybrid_market_delay_T_hybrid_delay_low">
          <a:extLst>
            <a:ext uri="{FF2B5EF4-FFF2-40B4-BE49-F238E27FC236}">
              <a16:creationId xmlns:a16="http://schemas.microsoft.com/office/drawing/2014/main" id="{41DC772F-8125-BBC8-9D89-A394C892EA1B}"/>
            </a:ext>
          </a:extLst>
        </xdr:cNvPr>
        <xdr:cNvSpPr txBox="1"/>
      </xdr:nvSpPr>
      <xdr:spPr>
        <a:xfrm>
          <a:off x="7753985" y="18139600"/>
          <a:ext cx="68255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Premium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4763</xdr:colOff>
      <xdr:row>19</xdr:row>
      <xdr:rowOff>109537</xdr:rowOff>
    </xdr:from>
    <xdr:to>
      <xdr:col>6</xdr:col>
      <xdr:colOff>176213</xdr:colOff>
      <xdr:row>20</xdr:row>
      <xdr:rowOff>80962</xdr:rowOff>
    </xdr:to>
    <xdr:sp macro="_xll.MC_OnNodeClick" textlink="">
      <xdr:nvSpPr>
        <xdr:cNvPr id="222" name="MC_T_solar_fav_high">
          <a:extLst>
            <a:ext uri="{FF2B5EF4-FFF2-40B4-BE49-F238E27FC236}">
              <a16:creationId xmlns:a16="http://schemas.microsoft.com/office/drawing/2014/main" id="{D8015661-EC3F-29A7-5872-3186CF785400}"/>
            </a:ext>
          </a:extLst>
        </xdr:cNvPr>
        <xdr:cNvSpPr/>
      </xdr:nvSpPr>
      <xdr:spPr>
        <a:xfrm rot="16200000">
          <a:off x="1319212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21</xdr:row>
      <xdr:rowOff>109538</xdr:rowOff>
    </xdr:from>
    <xdr:to>
      <xdr:col>5</xdr:col>
      <xdr:colOff>180975</xdr:colOff>
      <xdr:row>22</xdr:row>
      <xdr:rowOff>80963</xdr:rowOff>
    </xdr:to>
    <xdr:sp macro="_xll.MC_OnNodeClick" textlink="">
      <xdr:nvSpPr>
        <xdr:cNvPr id="223" name="MC_C_solar_gen_fav">
          <a:extLst>
            <a:ext uri="{FF2B5EF4-FFF2-40B4-BE49-F238E27FC236}">
              <a16:creationId xmlns:a16="http://schemas.microsoft.com/office/drawing/2014/main" id="{943AD14E-D903-F925-7BE7-4F039C416D98}"/>
            </a:ext>
          </a:extLst>
        </xdr:cNvPr>
        <xdr:cNvSpPr/>
      </xdr:nvSpPr>
      <xdr:spPr>
        <a:xfrm>
          <a:off x="1029176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23</xdr:row>
      <xdr:rowOff>109537</xdr:rowOff>
    </xdr:from>
    <xdr:to>
      <xdr:col>6</xdr:col>
      <xdr:colOff>176213</xdr:colOff>
      <xdr:row>24</xdr:row>
      <xdr:rowOff>80962</xdr:rowOff>
    </xdr:to>
    <xdr:sp macro="_xll.MC_OnNodeClick" textlink="">
      <xdr:nvSpPr>
        <xdr:cNvPr id="224" name="MC_T_solar_fav_avg">
          <a:extLst>
            <a:ext uri="{FF2B5EF4-FFF2-40B4-BE49-F238E27FC236}">
              <a16:creationId xmlns:a16="http://schemas.microsoft.com/office/drawing/2014/main" id="{8FE6EDC2-A49C-1AAA-87C3-DA69D5B3E7B4}"/>
            </a:ext>
          </a:extLst>
        </xdr:cNvPr>
        <xdr:cNvSpPr/>
      </xdr:nvSpPr>
      <xdr:spPr>
        <a:xfrm rot="16200000">
          <a:off x="1319212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25</xdr:row>
      <xdr:rowOff>109537</xdr:rowOff>
    </xdr:from>
    <xdr:to>
      <xdr:col>6</xdr:col>
      <xdr:colOff>176213</xdr:colOff>
      <xdr:row>26</xdr:row>
      <xdr:rowOff>80962</xdr:rowOff>
    </xdr:to>
    <xdr:sp macro="_xll.MC_OnNodeClick" textlink="">
      <xdr:nvSpPr>
        <xdr:cNvPr id="225" name="MC_T_solar_fav_low">
          <a:extLst>
            <a:ext uri="{FF2B5EF4-FFF2-40B4-BE49-F238E27FC236}">
              <a16:creationId xmlns:a16="http://schemas.microsoft.com/office/drawing/2014/main" id="{3D4F68BA-E650-DE93-5F81-C48D8FC0732D}"/>
            </a:ext>
          </a:extLst>
        </xdr:cNvPr>
        <xdr:cNvSpPr/>
      </xdr:nvSpPr>
      <xdr:spPr>
        <a:xfrm rot="16200000">
          <a:off x="1319212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27</xdr:row>
      <xdr:rowOff>109538</xdr:rowOff>
    </xdr:from>
    <xdr:to>
      <xdr:col>4</xdr:col>
      <xdr:colOff>180975</xdr:colOff>
      <xdr:row>28</xdr:row>
      <xdr:rowOff>80963</xdr:rowOff>
    </xdr:to>
    <xdr:sp macro="_xll.MC_OnNodeClick" textlink="">
      <xdr:nvSpPr>
        <xdr:cNvPr id="226" name="MC_C_solar_policy">
          <a:extLst>
            <a:ext uri="{FF2B5EF4-FFF2-40B4-BE49-F238E27FC236}">
              <a16:creationId xmlns:a16="http://schemas.microsoft.com/office/drawing/2014/main" id="{473B4063-6ABB-7FDC-C762-C7350BB3C2BA}"/>
            </a:ext>
          </a:extLst>
        </xdr:cNvPr>
        <xdr:cNvSpPr/>
      </xdr:nvSpPr>
      <xdr:spPr>
        <a:xfrm>
          <a:off x="7477125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29</xdr:row>
      <xdr:rowOff>109537</xdr:rowOff>
    </xdr:from>
    <xdr:to>
      <xdr:col>6</xdr:col>
      <xdr:colOff>176213</xdr:colOff>
      <xdr:row>30</xdr:row>
      <xdr:rowOff>80962</xdr:rowOff>
    </xdr:to>
    <xdr:sp macro="_xll.MC_OnNodeClick" textlink="">
      <xdr:nvSpPr>
        <xdr:cNvPr id="227" name="MC_T_solar_neut_high">
          <a:extLst>
            <a:ext uri="{FF2B5EF4-FFF2-40B4-BE49-F238E27FC236}">
              <a16:creationId xmlns:a16="http://schemas.microsoft.com/office/drawing/2014/main" id="{FE5C6F17-B48D-F526-D791-A9A213363C90}"/>
            </a:ext>
          </a:extLst>
        </xdr:cNvPr>
        <xdr:cNvSpPr/>
      </xdr:nvSpPr>
      <xdr:spPr>
        <a:xfrm rot="16200000">
          <a:off x="13192125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31</xdr:row>
      <xdr:rowOff>109538</xdr:rowOff>
    </xdr:from>
    <xdr:to>
      <xdr:col>5</xdr:col>
      <xdr:colOff>180975</xdr:colOff>
      <xdr:row>32</xdr:row>
      <xdr:rowOff>80963</xdr:rowOff>
    </xdr:to>
    <xdr:sp macro="_xll.MC_OnNodeClick" textlink="">
      <xdr:nvSpPr>
        <xdr:cNvPr id="228" name="MC_C_solar_gen_neut">
          <a:extLst>
            <a:ext uri="{FF2B5EF4-FFF2-40B4-BE49-F238E27FC236}">
              <a16:creationId xmlns:a16="http://schemas.microsoft.com/office/drawing/2014/main" id="{72B728B0-F410-2D5D-4D76-C9137CF11A76}"/>
            </a:ext>
          </a:extLst>
        </xdr:cNvPr>
        <xdr:cNvSpPr/>
      </xdr:nvSpPr>
      <xdr:spPr>
        <a:xfrm>
          <a:off x="10291763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229" name="MC_T_solar_neut_avg">
          <a:extLst>
            <a:ext uri="{FF2B5EF4-FFF2-40B4-BE49-F238E27FC236}">
              <a16:creationId xmlns:a16="http://schemas.microsoft.com/office/drawing/2014/main" id="{BC48D654-2199-C4E0-D4D6-EB7AFCBB3B1B}"/>
            </a:ext>
          </a:extLst>
        </xdr:cNvPr>
        <xdr:cNvSpPr/>
      </xdr:nvSpPr>
      <xdr:spPr>
        <a:xfrm rot="16200000">
          <a:off x="13192125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35</xdr:row>
      <xdr:rowOff>109537</xdr:rowOff>
    </xdr:from>
    <xdr:to>
      <xdr:col>6</xdr:col>
      <xdr:colOff>176213</xdr:colOff>
      <xdr:row>36</xdr:row>
      <xdr:rowOff>80962</xdr:rowOff>
    </xdr:to>
    <xdr:sp macro="_xll.MC_OnNodeClick" textlink="">
      <xdr:nvSpPr>
        <xdr:cNvPr id="230" name="MC_T_solar_neut_low">
          <a:extLst>
            <a:ext uri="{FF2B5EF4-FFF2-40B4-BE49-F238E27FC236}">
              <a16:creationId xmlns:a16="http://schemas.microsoft.com/office/drawing/2014/main" id="{DD63E386-FB13-C2B2-8C0E-71D65E98B1CB}"/>
            </a:ext>
          </a:extLst>
        </xdr:cNvPr>
        <xdr:cNvSpPr/>
      </xdr:nvSpPr>
      <xdr:spPr>
        <a:xfrm rot="16200000">
          <a:off x="1319212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31" name="MC_T_solar_unfav_high">
          <a:extLst>
            <a:ext uri="{FF2B5EF4-FFF2-40B4-BE49-F238E27FC236}">
              <a16:creationId xmlns:a16="http://schemas.microsoft.com/office/drawing/2014/main" id="{4F20B08D-12AD-C9AF-C222-6E93CB70E85F}"/>
            </a:ext>
          </a:extLst>
        </xdr:cNvPr>
        <xdr:cNvSpPr/>
      </xdr:nvSpPr>
      <xdr:spPr>
        <a:xfrm rot="16200000">
          <a:off x="1319212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232" name="MC_C_solar_gen_unfav">
          <a:extLst>
            <a:ext uri="{FF2B5EF4-FFF2-40B4-BE49-F238E27FC236}">
              <a16:creationId xmlns:a16="http://schemas.microsoft.com/office/drawing/2014/main" id="{9512F435-5632-12BB-4C3A-C9222BC2F1D8}"/>
            </a:ext>
          </a:extLst>
        </xdr:cNvPr>
        <xdr:cNvSpPr/>
      </xdr:nvSpPr>
      <xdr:spPr>
        <a:xfrm>
          <a:off x="10291763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33" name="MC_T_solar_unfav_avg">
          <a:extLst>
            <a:ext uri="{FF2B5EF4-FFF2-40B4-BE49-F238E27FC236}">
              <a16:creationId xmlns:a16="http://schemas.microsoft.com/office/drawing/2014/main" id="{5F4A8EF4-8953-DD43-27FF-B403AF3C9737}"/>
            </a:ext>
          </a:extLst>
        </xdr:cNvPr>
        <xdr:cNvSpPr/>
      </xdr:nvSpPr>
      <xdr:spPr>
        <a:xfrm rot="16200000">
          <a:off x="13192125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234" name="MC_T_solar_unfav_low">
          <a:extLst>
            <a:ext uri="{FF2B5EF4-FFF2-40B4-BE49-F238E27FC236}">
              <a16:creationId xmlns:a16="http://schemas.microsoft.com/office/drawing/2014/main" id="{DA2B2A4D-498E-C5B6-2129-7A7CE64DD1F1}"/>
            </a:ext>
          </a:extLst>
        </xdr:cNvPr>
        <xdr:cNvSpPr/>
      </xdr:nvSpPr>
      <xdr:spPr>
        <a:xfrm rot="16200000">
          <a:off x="13192125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45</xdr:row>
      <xdr:rowOff>109538</xdr:rowOff>
    </xdr:from>
    <xdr:to>
      <xdr:col>3</xdr:col>
      <xdr:colOff>180975</xdr:colOff>
      <xdr:row>46</xdr:row>
      <xdr:rowOff>80963</xdr:rowOff>
    </xdr:to>
    <xdr:sp macro="_xll.MC_OnNodeClick" textlink="">
      <xdr:nvSpPr>
        <xdr:cNvPr id="235" name="MC_C_solar_permit">
          <a:extLst>
            <a:ext uri="{FF2B5EF4-FFF2-40B4-BE49-F238E27FC236}">
              <a16:creationId xmlns:a16="http://schemas.microsoft.com/office/drawing/2014/main" id="{70543327-2E50-B8AF-54E9-9935D7B3A915}"/>
            </a:ext>
          </a:extLst>
        </xdr:cNvPr>
        <xdr:cNvSpPr/>
      </xdr:nvSpPr>
      <xdr:spPr>
        <a:xfrm>
          <a:off x="4919663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236" name="MC_T_solar_delay_fav">
          <a:extLst>
            <a:ext uri="{FF2B5EF4-FFF2-40B4-BE49-F238E27FC236}">
              <a16:creationId xmlns:a16="http://schemas.microsoft.com/office/drawing/2014/main" id="{CE332EB7-0FF3-FD64-F87E-8D661077DD76}"/>
            </a:ext>
          </a:extLst>
        </xdr:cNvPr>
        <xdr:cNvSpPr/>
      </xdr:nvSpPr>
      <xdr:spPr>
        <a:xfrm rot="16200000">
          <a:off x="10291763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49</xdr:row>
      <xdr:rowOff>109538</xdr:rowOff>
    </xdr:from>
    <xdr:to>
      <xdr:col>4</xdr:col>
      <xdr:colOff>180975</xdr:colOff>
      <xdr:row>50</xdr:row>
      <xdr:rowOff>80963</xdr:rowOff>
    </xdr:to>
    <xdr:sp macro="_xll.MC_OnNodeClick" textlink="">
      <xdr:nvSpPr>
        <xdr:cNvPr id="237" name="MC_C_solar_policy_delay">
          <a:extLst>
            <a:ext uri="{FF2B5EF4-FFF2-40B4-BE49-F238E27FC236}">
              <a16:creationId xmlns:a16="http://schemas.microsoft.com/office/drawing/2014/main" id="{B95FB66D-81B5-F385-31F5-94391B6812E6}"/>
            </a:ext>
          </a:extLst>
        </xdr:cNvPr>
        <xdr:cNvSpPr/>
      </xdr:nvSpPr>
      <xdr:spPr>
        <a:xfrm>
          <a:off x="7477125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51</xdr:row>
      <xdr:rowOff>109537</xdr:rowOff>
    </xdr:from>
    <xdr:to>
      <xdr:col>5</xdr:col>
      <xdr:colOff>176213</xdr:colOff>
      <xdr:row>52</xdr:row>
      <xdr:rowOff>80962</xdr:rowOff>
    </xdr:to>
    <xdr:sp macro="_xll.MC_OnNodeClick" textlink="">
      <xdr:nvSpPr>
        <xdr:cNvPr id="238" name="MC_T_solar_delay_neut">
          <a:extLst>
            <a:ext uri="{FF2B5EF4-FFF2-40B4-BE49-F238E27FC236}">
              <a16:creationId xmlns:a16="http://schemas.microsoft.com/office/drawing/2014/main" id="{9090362A-68F3-B61D-9AFA-7B5C60C24A95}"/>
            </a:ext>
          </a:extLst>
        </xdr:cNvPr>
        <xdr:cNvSpPr/>
      </xdr:nvSpPr>
      <xdr:spPr>
        <a:xfrm rot="16200000">
          <a:off x="10291763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239" name="MC_T_solar_delay_unfav">
          <a:extLst>
            <a:ext uri="{FF2B5EF4-FFF2-40B4-BE49-F238E27FC236}">
              <a16:creationId xmlns:a16="http://schemas.microsoft.com/office/drawing/2014/main" id="{829B83E6-FA16-2186-F8D4-7A02CE144BBB}"/>
            </a:ext>
          </a:extLst>
        </xdr:cNvPr>
        <xdr:cNvSpPr/>
      </xdr:nvSpPr>
      <xdr:spPr>
        <a:xfrm rot="16200000">
          <a:off x="10291763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55</xdr:row>
      <xdr:rowOff>109537</xdr:rowOff>
    </xdr:from>
    <xdr:to>
      <xdr:col>4</xdr:col>
      <xdr:colOff>176213</xdr:colOff>
      <xdr:row>56</xdr:row>
      <xdr:rowOff>80962</xdr:rowOff>
    </xdr:to>
    <xdr:sp macro="_xll.MC_OnNodeClick" textlink="">
      <xdr:nvSpPr>
        <xdr:cNvPr id="240" name="MC_T_solar_blocked">
          <a:extLst>
            <a:ext uri="{FF2B5EF4-FFF2-40B4-BE49-F238E27FC236}">
              <a16:creationId xmlns:a16="http://schemas.microsoft.com/office/drawing/2014/main" id="{878C07C0-5C93-D0FC-3B31-5E635E08F7D4}"/>
            </a:ext>
          </a:extLst>
        </xdr:cNvPr>
        <xdr:cNvSpPr/>
      </xdr:nvSpPr>
      <xdr:spPr>
        <a:xfrm rot="16200000">
          <a:off x="7477125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57</xdr:row>
      <xdr:rowOff>109538</xdr:rowOff>
    </xdr:from>
    <xdr:to>
      <xdr:col>2</xdr:col>
      <xdr:colOff>180975</xdr:colOff>
      <xdr:row>58</xdr:row>
      <xdr:rowOff>80963</xdr:rowOff>
    </xdr:to>
    <xdr:sp macro="_xll.MC_OnNodeClick" textlink="">
      <xdr:nvSpPr>
        <xdr:cNvPr id="241" name="MC_D_root">
          <a:extLst>
            <a:ext uri="{FF2B5EF4-FFF2-40B4-BE49-F238E27FC236}">
              <a16:creationId xmlns:a16="http://schemas.microsoft.com/office/drawing/2014/main" id="{FDF8D3E3-DC71-3310-83AA-B931B0DAE015}"/>
            </a:ext>
          </a:extLst>
        </xdr:cNvPr>
        <xdr:cNvSpPr/>
      </xdr:nvSpPr>
      <xdr:spPr>
        <a:xfrm>
          <a:off x="2533650" y="10910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42" name="MC_T_wind_excellent">
          <a:extLst>
            <a:ext uri="{FF2B5EF4-FFF2-40B4-BE49-F238E27FC236}">
              <a16:creationId xmlns:a16="http://schemas.microsoft.com/office/drawing/2014/main" id="{5C2E0EA2-2D59-696B-D869-34ECC5EF789D}"/>
            </a:ext>
          </a:extLst>
        </xdr:cNvPr>
        <xdr:cNvSpPr/>
      </xdr:nvSpPr>
      <xdr:spPr>
        <a:xfrm rot="16200000">
          <a:off x="10291763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61</xdr:row>
      <xdr:rowOff>109538</xdr:rowOff>
    </xdr:from>
    <xdr:to>
      <xdr:col>4</xdr:col>
      <xdr:colOff>180975</xdr:colOff>
      <xdr:row>62</xdr:row>
      <xdr:rowOff>80963</xdr:rowOff>
    </xdr:to>
    <xdr:sp macro="_xll.MC_OnNodeClick" textlink="">
      <xdr:nvSpPr>
        <xdr:cNvPr id="243" name="MC_C_wind_resource">
          <a:extLst>
            <a:ext uri="{FF2B5EF4-FFF2-40B4-BE49-F238E27FC236}">
              <a16:creationId xmlns:a16="http://schemas.microsoft.com/office/drawing/2014/main" id="{F3E37DD2-1F73-5A82-F612-9165EFA6296A}"/>
            </a:ext>
          </a:extLst>
        </xdr:cNvPr>
        <xdr:cNvSpPr/>
      </xdr:nvSpPr>
      <xdr:spPr>
        <a:xfrm>
          <a:off x="7477125" y="1167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44" name="MC_T_wind_good">
          <a:extLst>
            <a:ext uri="{FF2B5EF4-FFF2-40B4-BE49-F238E27FC236}">
              <a16:creationId xmlns:a16="http://schemas.microsoft.com/office/drawing/2014/main" id="{BC1A98CB-3899-48AA-3FA1-094AFEDEF866}"/>
            </a:ext>
          </a:extLst>
        </xdr:cNvPr>
        <xdr:cNvSpPr/>
      </xdr:nvSpPr>
      <xdr:spPr>
        <a:xfrm rot="16200000">
          <a:off x="10291763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65</xdr:row>
      <xdr:rowOff>109537</xdr:rowOff>
    </xdr:from>
    <xdr:to>
      <xdr:col>5</xdr:col>
      <xdr:colOff>176213</xdr:colOff>
      <xdr:row>66</xdr:row>
      <xdr:rowOff>80962</xdr:rowOff>
    </xdr:to>
    <xdr:sp macro="_xll.MC_OnNodeClick" textlink="">
      <xdr:nvSpPr>
        <xdr:cNvPr id="245" name="MC_T_wind_poor">
          <a:extLst>
            <a:ext uri="{FF2B5EF4-FFF2-40B4-BE49-F238E27FC236}">
              <a16:creationId xmlns:a16="http://schemas.microsoft.com/office/drawing/2014/main" id="{8A4EE263-A254-E83F-8337-FC6865A9B9C7}"/>
            </a:ext>
          </a:extLst>
        </xdr:cNvPr>
        <xdr:cNvSpPr/>
      </xdr:nvSpPr>
      <xdr:spPr>
        <a:xfrm rot="16200000">
          <a:off x="10291763" y="1243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67</xdr:row>
      <xdr:rowOff>109538</xdr:rowOff>
    </xdr:from>
    <xdr:to>
      <xdr:col>3</xdr:col>
      <xdr:colOff>180975</xdr:colOff>
      <xdr:row>68</xdr:row>
      <xdr:rowOff>80963</xdr:rowOff>
    </xdr:to>
    <xdr:sp macro="_xll.MC_OnNodeClick" textlink="">
      <xdr:nvSpPr>
        <xdr:cNvPr id="246" name="MC_C_wind_permit">
          <a:extLst>
            <a:ext uri="{FF2B5EF4-FFF2-40B4-BE49-F238E27FC236}">
              <a16:creationId xmlns:a16="http://schemas.microsoft.com/office/drawing/2014/main" id="{B16E1782-64C3-802B-1993-A2AF8E35B53A}"/>
            </a:ext>
          </a:extLst>
        </xdr:cNvPr>
        <xdr:cNvSpPr/>
      </xdr:nvSpPr>
      <xdr:spPr>
        <a:xfrm>
          <a:off x="4919663" y="1281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47" name="MC_T_wind_delay_exc">
          <a:extLst>
            <a:ext uri="{FF2B5EF4-FFF2-40B4-BE49-F238E27FC236}">
              <a16:creationId xmlns:a16="http://schemas.microsoft.com/office/drawing/2014/main" id="{C43B60F1-FD0E-46A2-381D-6F0BC61574C4}"/>
            </a:ext>
          </a:extLst>
        </xdr:cNvPr>
        <xdr:cNvSpPr/>
      </xdr:nvSpPr>
      <xdr:spPr>
        <a:xfrm rot="16200000">
          <a:off x="10291763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71</xdr:row>
      <xdr:rowOff>109538</xdr:rowOff>
    </xdr:from>
    <xdr:to>
      <xdr:col>4</xdr:col>
      <xdr:colOff>180975</xdr:colOff>
      <xdr:row>72</xdr:row>
      <xdr:rowOff>80963</xdr:rowOff>
    </xdr:to>
    <xdr:sp macro="_xll.MC_OnNodeClick" textlink="">
      <xdr:nvSpPr>
        <xdr:cNvPr id="248" name="MC_C_wind_resource_delay">
          <a:extLst>
            <a:ext uri="{FF2B5EF4-FFF2-40B4-BE49-F238E27FC236}">
              <a16:creationId xmlns:a16="http://schemas.microsoft.com/office/drawing/2014/main" id="{FB69999F-E442-C919-FD4B-9AE1C378686F}"/>
            </a:ext>
          </a:extLst>
        </xdr:cNvPr>
        <xdr:cNvSpPr/>
      </xdr:nvSpPr>
      <xdr:spPr>
        <a:xfrm>
          <a:off x="7477125" y="1357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73</xdr:row>
      <xdr:rowOff>109537</xdr:rowOff>
    </xdr:from>
    <xdr:to>
      <xdr:col>5</xdr:col>
      <xdr:colOff>176213</xdr:colOff>
      <xdr:row>74</xdr:row>
      <xdr:rowOff>80962</xdr:rowOff>
    </xdr:to>
    <xdr:sp macro="_xll.MC_OnNodeClick" textlink="">
      <xdr:nvSpPr>
        <xdr:cNvPr id="249" name="MC_T_wind_delay_good">
          <a:extLst>
            <a:ext uri="{FF2B5EF4-FFF2-40B4-BE49-F238E27FC236}">
              <a16:creationId xmlns:a16="http://schemas.microsoft.com/office/drawing/2014/main" id="{991387F3-41F5-2E0C-815E-8B7834488F15}"/>
            </a:ext>
          </a:extLst>
        </xdr:cNvPr>
        <xdr:cNvSpPr/>
      </xdr:nvSpPr>
      <xdr:spPr>
        <a:xfrm rot="16200000">
          <a:off x="10291763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50" name="MC_T_wind_delay_poor">
          <a:extLst>
            <a:ext uri="{FF2B5EF4-FFF2-40B4-BE49-F238E27FC236}">
              <a16:creationId xmlns:a16="http://schemas.microsoft.com/office/drawing/2014/main" id="{5B446FD6-D1E3-99E2-EC85-C4DCA8475507}"/>
            </a:ext>
          </a:extLst>
        </xdr:cNvPr>
        <xdr:cNvSpPr/>
      </xdr:nvSpPr>
      <xdr:spPr>
        <a:xfrm rot="16200000">
          <a:off x="10291763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77</xdr:row>
      <xdr:rowOff>109537</xdr:rowOff>
    </xdr:from>
    <xdr:to>
      <xdr:col>4</xdr:col>
      <xdr:colOff>176213</xdr:colOff>
      <xdr:row>78</xdr:row>
      <xdr:rowOff>80962</xdr:rowOff>
    </xdr:to>
    <xdr:sp macro="_xll.MC_OnNodeClick" textlink="">
      <xdr:nvSpPr>
        <xdr:cNvPr id="251" name="MC_T_wind_blocked">
          <a:extLst>
            <a:ext uri="{FF2B5EF4-FFF2-40B4-BE49-F238E27FC236}">
              <a16:creationId xmlns:a16="http://schemas.microsoft.com/office/drawing/2014/main" id="{B2867C14-B840-9374-E1EE-9021E407CEA7}"/>
            </a:ext>
          </a:extLst>
        </xdr:cNvPr>
        <xdr:cNvSpPr/>
      </xdr:nvSpPr>
      <xdr:spPr>
        <a:xfrm rot="16200000">
          <a:off x="747712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52" name="MC_T_hybrid_high">
          <a:extLst>
            <a:ext uri="{FF2B5EF4-FFF2-40B4-BE49-F238E27FC236}">
              <a16:creationId xmlns:a16="http://schemas.microsoft.com/office/drawing/2014/main" id="{65FAD142-F7EE-FA94-BCD3-A37D53B778D6}"/>
            </a:ext>
          </a:extLst>
        </xdr:cNvPr>
        <xdr:cNvSpPr/>
      </xdr:nvSpPr>
      <xdr:spPr>
        <a:xfrm rot="16200000">
          <a:off x="10291763" y="1509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81</xdr:row>
      <xdr:rowOff>109538</xdr:rowOff>
    </xdr:from>
    <xdr:to>
      <xdr:col>4</xdr:col>
      <xdr:colOff>180975</xdr:colOff>
      <xdr:row>82</xdr:row>
      <xdr:rowOff>80963</xdr:rowOff>
    </xdr:to>
    <xdr:sp macro="_xll.MC_OnNodeClick" textlink="">
      <xdr:nvSpPr>
        <xdr:cNvPr id="253" name="MC_C_hybrid_market">
          <a:extLst>
            <a:ext uri="{FF2B5EF4-FFF2-40B4-BE49-F238E27FC236}">
              <a16:creationId xmlns:a16="http://schemas.microsoft.com/office/drawing/2014/main" id="{C6E4C9DB-84F1-63A5-622A-54C3B3F374FD}"/>
            </a:ext>
          </a:extLst>
        </xdr:cNvPr>
        <xdr:cNvSpPr/>
      </xdr:nvSpPr>
      <xdr:spPr>
        <a:xfrm>
          <a:off x="7477125" y="1548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54" name="MC_T_hybrid_mod">
          <a:extLst>
            <a:ext uri="{FF2B5EF4-FFF2-40B4-BE49-F238E27FC236}">
              <a16:creationId xmlns:a16="http://schemas.microsoft.com/office/drawing/2014/main" id="{EB085BF5-655C-56CF-A212-C97FD11E40D0}"/>
            </a:ext>
          </a:extLst>
        </xdr:cNvPr>
        <xdr:cNvSpPr/>
      </xdr:nvSpPr>
      <xdr:spPr>
        <a:xfrm rot="16200000">
          <a:off x="10291763" y="1585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85</xdr:row>
      <xdr:rowOff>109537</xdr:rowOff>
    </xdr:from>
    <xdr:to>
      <xdr:col>5</xdr:col>
      <xdr:colOff>176213</xdr:colOff>
      <xdr:row>86</xdr:row>
      <xdr:rowOff>80962</xdr:rowOff>
    </xdr:to>
    <xdr:sp macro="_xll.MC_OnNodeClick" textlink="">
      <xdr:nvSpPr>
        <xdr:cNvPr id="255" name="MC_T_hybrid_low">
          <a:extLst>
            <a:ext uri="{FF2B5EF4-FFF2-40B4-BE49-F238E27FC236}">
              <a16:creationId xmlns:a16="http://schemas.microsoft.com/office/drawing/2014/main" id="{2640E57D-FF7B-2FE2-E760-0A60B2BEA3B8}"/>
            </a:ext>
          </a:extLst>
        </xdr:cNvPr>
        <xdr:cNvSpPr/>
      </xdr:nvSpPr>
      <xdr:spPr>
        <a:xfrm rot="16200000">
          <a:off x="10291763" y="1624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87</xdr:row>
      <xdr:rowOff>109538</xdr:rowOff>
    </xdr:from>
    <xdr:to>
      <xdr:col>3</xdr:col>
      <xdr:colOff>180975</xdr:colOff>
      <xdr:row>88</xdr:row>
      <xdr:rowOff>80963</xdr:rowOff>
    </xdr:to>
    <xdr:sp macro="_xll.MC_OnNodeClick" textlink="">
      <xdr:nvSpPr>
        <xdr:cNvPr id="256" name="MC_C_hybrid_permit">
          <a:extLst>
            <a:ext uri="{FF2B5EF4-FFF2-40B4-BE49-F238E27FC236}">
              <a16:creationId xmlns:a16="http://schemas.microsoft.com/office/drawing/2014/main" id="{972BBE48-EF83-DCC1-4F12-9FD7788AF654}"/>
            </a:ext>
          </a:extLst>
        </xdr:cNvPr>
        <xdr:cNvSpPr/>
      </xdr:nvSpPr>
      <xdr:spPr>
        <a:xfrm>
          <a:off x="4919663" y="1662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89</xdr:row>
      <xdr:rowOff>109537</xdr:rowOff>
    </xdr:from>
    <xdr:to>
      <xdr:col>5</xdr:col>
      <xdr:colOff>176213</xdr:colOff>
      <xdr:row>90</xdr:row>
      <xdr:rowOff>80962</xdr:rowOff>
    </xdr:to>
    <xdr:sp macro="_xll.MC_OnNodeClick" textlink="">
      <xdr:nvSpPr>
        <xdr:cNvPr id="257" name="MC_T_hybrid_delay_high">
          <a:extLst>
            <a:ext uri="{FF2B5EF4-FFF2-40B4-BE49-F238E27FC236}">
              <a16:creationId xmlns:a16="http://schemas.microsoft.com/office/drawing/2014/main" id="{A77D9378-3AB3-374F-4743-7340C9ACA838}"/>
            </a:ext>
          </a:extLst>
        </xdr:cNvPr>
        <xdr:cNvSpPr/>
      </xdr:nvSpPr>
      <xdr:spPr>
        <a:xfrm rot="16200000">
          <a:off x="10291763" y="1700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91</xdr:row>
      <xdr:rowOff>109538</xdr:rowOff>
    </xdr:from>
    <xdr:to>
      <xdr:col>4</xdr:col>
      <xdr:colOff>180975</xdr:colOff>
      <xdr:row>92</xdr:row>
      <xdr:rowOff>80963</xdr:rowOff>
    </xdr:to>
    <xdr:sp macro="_xll.MC_OnNodeClick" textlink="">
      <xdr:nvSpPr>
        <xdr:cNvPr id="258" name="MC_C_hybrid_market_delay">
          <a:extLst>
            <a:ext uri="{FF2B5EF4-FFF2-40B4-BE49-F238E27FC236}">
              <a16:creationId xmlns:a16="http://schemas.microsoft.com/office/drawing/2014/main" id="{D8CE5D43-516A-7E05-5965-53C2B6DBB9CD}"/>
            </a:ext>
          </a:extLst>
        </xdr:cNvPr>
        <xdr:cNvSpPr/>
      </xdr:nvSpPr>
      <xdr:spPr>
        <a:xfrm>
          <a:off x="7477125" y="1738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93</xdr:row>
      <xdr:rowOff>109537</xdr:rowOff>
    </xdr:from>
    <xdr:to>
      <xdr:col>5</xdr:col>
      <xdr:colOff>176213</xdr:colOff>
      <xdr:row>94</xdr:row>
      <xdr:rowOff>80962</xdr:rowOff>
    </xdr:to>
    <xdr:sp macro="_xll.MC_OnNodeClick" textlink="">
      <xdr:nvSpPr>
        <xdr:cNvPr id="259" name="MC_T_hybrid_delay_mod">
          <a:extLst>
            <a:ext uri="{FF2B5EF4-FFF2-40B4-BE49-F238E27FC236}">
              <a16:creationId xmlns:a16="http://schemas.microsoft.com/office/drawing/2014/main" id="{96DC4487-23CF-921B-9FF6-0B552B7C5A46}"/>
            </a:ext>
          </a:extLst>
        </xdr:cNvPr>
        <xdr:cNvSpPr/>
      </xdr:nvSpPr>
      <xdr:spPr>
        <a:xfrm rot="16200000">
          <a:off x="10291763" y="1776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95</xdr:row>
      <xdr:rowOff>109537</xdr:rowOff>
    </xdr:from>
    <xdr:to>
      <xdr:col>5</xdr:col>
      <xdr:colOff>176213</xdr:colOff>
      <xdr:row>96</xdr:row>
      <xdr:rowOff>80962</xdr:rowOff>
    </xdr:to>
    <xdr:sp macro="_xll.MC_OnNodeClick" textlink="">
      <xdr:nvSpPr>
        <xdr:cNvPr id="260" name="MC_T_hybrid_delay_low">
          <a:extLst>
            <a:ext uri="{FF2B5EF4-FFF2-40B4-BE49-F238E27FC236}">
              <a16:creationId xmlns:a16="http://schemas.microsoft.com/office/drawing/2014/main" id="{7394A776-C06D-7972-C448-270E29F9D578}"/>
            </a:ext>
          </a:extLst>
        </xdr:cNvPr>
        <xdr:cNvSpPr/>
      </xdr:nvSpPr>
      <xdr:spPr>
        <a:xfrm rot="16200000">
          <a:off x="10291763" y="1814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97</xdr:row>
      <xdr:rowOff>109537</xdr:rowOff>
    </xdr:from>
    <xdr:to>
      <xdr:col>4</xdr:col>
      <xdr:colOff>176213</xdr:colOff>
      <xdr:row>98</xdr:row>
      <xdr:rowOff>80962</xdr:rowOff>
    </xdr:to>
    <xdr:sp macro="_xll.MC_OnNodeClick" textlink="">
      <xdr:nvSpPr>
        <xdr:cNvPr id="261" name="MC_T_hybrid_blocked">
          <a:extLst>
            <a:ext uri="{FF2B5EF4-FFF2-40B4-BE49-F238E27FC236}">
              <a16:creationId xmlns:a16="http://schemas.microsoft.com/office/drawing/2014/main" id="{8CABF82B-0E8F-8329-5526-592ABBC6E555}"/>
            </a:ext>
          </a:extLst>
        </xdr:cNvPr>
        <xdr:cNvSpPr/>
      </xdr:nvSpPr>
      <xdr:spPr>
        <a:xfrm rot="16200000">
          <a:off x="7477125" y="1852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99</xdr:row>
      <xdr:rowOff>109537</xdr:rowOff>
    </xdr:from>
    <xdr:to>
      <xdr:col>3</xdr:col>
      <xdr:colOff>176213</xdr:colOff>
      <xdr:row>100</xdr:row>
      <xdr:rowOff>80962</xdr:rowOff>
    </xdr:to>
    <xdr:sp macro="_xll.MC_OnNodeClick" textlink="">
      <xdr:nvSpPr>
        <xdr:cNvPr id="262" name="MC_T_none">
          <a:extLst>
            <a:ext uri="{FF2B5EF4-FFF2-40B4-BE49-F238E27FC236}">
              <a16:creationId xmlns:a16="http://schemas.microsoft.com/office/drawing/2014/main" id="{F1DCE04C-6258-82D9-90F1-CD2C20F0B59F}"/>
            </a:ext>
          </a:extLst>
        </xdr:cNvPr>
        <xdr:cNvSpPr/>
      </xdr:nvSpPr>
      <xdr:spPr>
        <a:xfrm rot="16200000">
          <a:off x="4919663" y="1890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7173-EE1C-4461-830B-3A07815A7F78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C0B6-F167-421D-9C54-554BCFEB1CD0}">
  <dimension ref="A1:CZ1"/>
  <sheetViews>
    <sheetView workbookViewId="0"/>
  </sheetViews>
  <sheetFormatPr defaultRowHeight="14.25" x14ac:dyDescent="0.45"/>
  <sheetData>
    <row r="1" spans="1:104" x14ac:dyDescent="0.45">
      <c r="A1">
        <f>MC_Tree_1!MC_BP_C_hybrid_market_T_hybrid_high</f>
        <v>0.3</v>
      </c>
      <c r="B1">
        <f>MC_Tree_1!MC_BV_C_hybrid_market_T_hybrid_high</f>
        <v>110000000</v>
      </c>
      <c r="C1">
        <f>MC_Tree_1!MC_BP_C_hybrid_market_T_hybrid_mod</f>
        <v>0.45</v>
      </c>
      <c r="D1">
        <f>MC_Tree_1!MC_BV_C_hybrid_market_T_hybrid_mod</f>
        <v>80000000</v>
      </c>
      <c r="E1">
        <f>MC_Tree_1!MC_BP_C_hybrid_market_T_hybrid_low</f>
        <v>0.25</v>
      </c>
      <c r="F1">
        <f>MC_Tree_1!MC_BV_C_hybrid_market_T_hybrid_low</f>
        <v>55000000</v>
      </c>
      <c r="G1">
        <f>MC_Tree_1!MC_BP_C_hybrid_market_delay_T_hybrid_delay_high</f>
        <v>0.3</v>
      </c>
      <c r="H1">
        <f>MC_Tree_1!MC_BV_C_hybrid_market_delay_T_hybrid_delay_high</f>
        <v>100000000</v>
      </c>
      <c r="I1">
        <f>MC_Tree_1!MC_BP_C_hybrid_market_delay_T_hybrid_delay_mod</f>
        <v>0.45</v>
      </c>
      <c r="J1">
        <f>MC_Tree_1!MC_BV_C_hybrid_market_delay_T_hybrid_delay_mod</f>
        <v>72000000</v>
      </c>
      <c r="K1">
        <f>MC_Tree_1!MC_BP_C_hybrid_market_delay_T_hybrid_delay_low</f>
        <v>0.25</v>
      </c>
      <c r="L1">
        <f>MC_Tree_1!MC_BV_C_hybrid_market_delay_T_hybrid_delay_low</f>
        <v>48000000</v>
      </c>
      <c r="M1">
        <f>MC_Tree_1!MC_BP_C_hybrid_permit_C_hybrid_market</f>
        <v>0.5</v>
      </c>
      <c r="N1">
        <f>MC_Tree_1!MC_BV_C_hybrid_permit_C_hybrid_market</f>
        <v>0</v>
      </c>
      <c r="O1">
        <f>MC_Tree_1!MC_BP_C_hybrid_permit_C_hybrid_market_delay</f>
        <v>0.35</v>
      </c>
      <c r="P1">
        <f>MC_Tree_1!MC_BV_C_hybrid_permit_C_hybrid_market_delay</f>
        <v>-4000000</v>
      </c>
      <c r="Q1">
        <f>MC_Tree_1!MC_BP_C_hybrid_permit_T_hybrid_blocked</f>
        <v>0.15</v>
      </c>
      <c r="R1">
        <f>MC_Tree_1!MC_BV_C_hybrid_permit_T_hybrid_blocked</f>
        <v>6000000</v>
      </c>
      <c r="S1">
        <f>MC_Tree_1!MC_BP_C_solar_gen_fav_T_solar_fav_high</f>
        <v>0.35</v>
      </c>
      <c r="T1">
        <f>MC_Tree_1!MC_BV_C_solar_gen_fav_T_solar_fav_high</f>
        <v>85000000</v>
      </c>
      <c r="U1">
        <f>MC_Tree_1!MC_BP_C_solar_gen_fav_T_solar_fav_avg</f>
        <v>0.5</v>
      </c>
      <c r="V1">
        <f>MC_Tree_1!MC_BV_C_solar_gen_fav_T_solar_fav_avg</f>
        <v>68000000</v>
      </c>
      <c r="W1">
        <f>MC_Tree_1!MC_BP_C_solar_gen_fav_T_solar_fav_low</f>
        <v>0.15</v>
      </c>
      <c r="X1">
        <f>MC_Tree_1!MC_BV_C_solar_gen_fav_T_solar_fav_low</f>
        <v>52000000</v>
      </c>
      <c r="Y1">
        <f>MC_Tree_1!MC_BP_C_solar_gen_neut_T_solar_neut_high</f>
        <v>0.3</v>
      </c>
      <c r="Z1">
        <f>MC_Tree_1!MC_BV_C_solar_gen_neut_T_solar_neut_high</f>
        <v>72000000</v>
      </c>
      <c r="AA1">
        <f>MC_Tree_1!MC_BP_C_solar_gen_neut_T_solar_neut_avg</f>
        <v>0.5</v>
      </c>
      <c r="AB1">
        <f>MC_Tree_1!MC_BV_C_solar_gen_neut_T_solar_neut_avg</f>
        <v>58000000</v>
      </c>
      <c r="AC1">
        <f>MC_Tree_1!MC_BP_C_solar_gen_neut_T_solar_neut_low</f>
        <v>0.2</v>
      </c>
      <c r="AD1">
        <f>MC_Tree_1!MC_BV_C_solar_gen_neut_T_solar_neut_low</f>
        <v>42000000</v>
      </c>
      <c r="AE1">
        <f>MC_Tree_1!MC_BP_C_solar_gen_unfav_T_solar_unfav_high</f>
        <v>0.3</v>
      </c>
      <c r="AF1">
        <f>MC_Tree_1!MC_BV_C_solar_gen_unfav_T_solar_unfav_high</f>
        <v>55000000</v>
      </c>
      <c r="AG1">
        <f>MC_Tree_1!MC_BP_C_solar_gen_unfav_T_solar_unfav_avg</f>
        <v>0.5</v>
      </c>
      <c r="AH1">
        <f>MC_Tree_1!MC_BV_C_solar_gen_unfav_T_solar_unfav_avg</f>
        <v>40000000</v>
      </c>
      <c r="AI1">
        <f>MC_Tree_1!MC_BP_C_solar_gen_unfav_T_solar_unfav_low</f>
        <v>0.2</v>
      </c>
      <c r="AJ1">
        <f>MC_Tree_1!MC_BV_C_solar_gen_unfav_T_solar_unfav_low</f>
        <v>28000000</v>
      </c>
      <c r="AK1">
        <f>MC_Tree_1!MC_BP_C_solar_permit_C_solar_policy</f>
        <v>0.55000000000000004</v>
      </c>
      <c r="AL1">
        <f>MC_Tree_1!MC_BV_C_solar_permit_C_solar_policy</f>
        <v>0</v>
      </c>
      <c r="AM1">
        <f>MC_Tree_1!MC_BP_C_solar_permit_C_solar_policy_delay</f>
        <v>0.3</v>
      </c>
      <c r="AN1">
        <f>MC_Tree_1!MC_BV_C_solar_permit_C_solar_policy_delay</f>
        <v>-3000000</v>
      </c>
      <c r="AO1">
        <f>MC_Tree_1!MC_BP_C_solar_permit_T_solar_blocked</f>
        <v>0.15</v>
      </c>
      <c r="AP1">
        <f>MC_Tree_1!MC_BV_C_solar_permit_T_solar_blocked</f>
        <v>5000000</v>
      </c>
      <c r="AQ1">
        <f>MC_Tree_1!MC_BP_C_solar_policy_C_solar_gen_fav</f>
        <v>0.4</v>
      </c>
      <c r="AR1">
        <f>MC_Tree_1!MC_BV_C_solar_policy_C_solar_gen_fav</f>
        <v>0</v>
      </c>
      <c r="AS1">
        <f>MC_Tree_1!MC_BP_C_solar_policy_C_solar_gen_neut</f>
        <v>0.4</v>
      </c>
      <c r="AT1">
        <f>MC_Tree_1!MC_BV_C_solar_policy_C_solar_gen_neut</f>
        <v>0</v>
      </c>
      <c r="AU1">
        <f>MC_Tree_1!MC_BP_C_solar_policy_C_solar_gen_unfav</f>
        <v>0.2</v>
      </c>
      <c r="AV1">
        <f>MC_Tree_1!MC_BV_C_solar_policy_C_solar_gen_unfav</f>
        <v>0</v>
      </c>
      <c r="AW1">
        <f>MC_Tree_1!MC_BP_C_solar_policy_delay_T_solar_delay_fav</f>
        <v>0.35</v>
      </c>
      <c r="AX1">
        <f>MC_Tree_1!MC_BV_C_solar_policy_delay_T_solar_delay_fav</f>
        <v>65000000</v>
      </c>
      <c r="AY1">
        <f>MC_Tree_1!MC_BP_C_solar_policy_delay_T_solar_delay_neut</f>
        <v>0.4</v>
      </c>
      <c r="AZ1">
        <f>MC_Tree_1!MC_BV_C_solar_policy_delay_T_solar_delay_neut</f>
        <v>50000000</v>
      </c>
      <c r="BA1">
        <f>MC_Tree_1!MC_BP_C_solar_policy_delay_T_solar_delay_unfav</f>
        <v>0.25</v>
      </c>
      <c r="BB1">
        <f>MC_Tree_1!MC_BV_C_solar_policy_delay_T_solar_delay_unfav</f>
        <v>35000000</v>
      </c>
      <c r="BC1">
        <f>MC_Tree_1!MC_BP_C_wind_permit_C_wind_resource</f>
        <v>0.45</v>
      </c>
      <c r="BD1">
        <f>MC_Tree_1!MC_BV_C_wind_permit_C_wind_resource</f>
        <v>0</v>
      </c>
      <c r="BE1">
        <f>MC_Tree_1!MC_BP_C_wind_permit_C_wind_resource_delay</f>
        <v>0.35</v>
      </c>
      <c r="BF1">
        <f>MC_Tree_1!MC_BV_C_wind_permit_C_wind_resource_delay</f>
        <v>-5000000</v>
      </c>
      <c r="BG1">
        <f>MC_Tree_1!MC_BP_C_wind_permit_T_wind_blocked</f>
        <v>0.2</v>
      </c>
      <c r="BH1">
        <f>MC_Tree_1!MC_BV_C_wind_permit_T_wind_blocked</f>
        <v>4000000</v>
      </c>
      <c r="BI1">
        <f>MC_Tree_1!MC_BP_C_wind_resource_T_wind_excellent</f>
        <v>0.25</v>
      </c>
      <c r="BJ1">
        <f>MC_Tree_1!MC_BV_C_wind_resource_T_wind_excellent</f>
        <v>95000000</v>
      </c>
      <c r="BK1">
        <f>MC_Tree_1!MC_BP_C_wind_resource_T_wind_good</f>
        <v>0.5</v>
      </c>
      <c r="BL1">
        <f>MC_Tree_1!MC_BV_C_wind_resource_T_wind_good</f>
        <v>70000000</v>
      </c>
      <c r="BM1">
        <f>MC_Tree_1!MC_BP_C_wind_resource_T_wind_poor</f>
        <v>0.25</v>
      </c>
      <c r="BN1">
        <f>MC_Tree_1!MC_BV_C_wind_resource_T_wind_poor</f>
        <v>45000000</v>
      </c>
      <c r="BO1">
        <f>MC_Tree_1!MC_BP_C_wind_resource_delay_T_wind_delay_exc</f>
        <v>0.25</v>
      </c>
      <c r="BP1">
        <f>MC_Tree_1!MC_BV_C_wind_resource_delay_T_wind_delay_exc</f>
        <v>88000000</v>
      </c>
      <c r="BQ1">
        <f>MC_Tree_1!MC_BP_C_wind_resource_delay_T_wind_delay_good</f>
        <v>0.5</v>
      </c>
      <c r="BR1">
        <f>MC_Tree_1!MC_BV_C_wind_resource_delay_T_wind_delay_good</f>
        <v>63000000</v>
      </c>
      <c r="BS1">
        <f>MC_Tree_1!MC_BP_C_wind_resource_delay_T_wind_delay_poor</f>
        <v>0.25</v>
      </c>
      <c r="BT1">
        <f>MC_Tree_1!MC_BV_C_wind_resource_delay_T_wind_delay_poor</f>
        <v>38000000</v>
      </c>
      <c r="BU1">
        <f>MC_Tree_1!MC_BV_D_root_C_solar_permit</f>
        <v>-45000000</v>
      </c>
      <c r="BV1">
        <f>MC_Tree_1!MC_BV_D_root_C_wind_permit</f>
        <v>-52000000</v>
      </c>
      <c r="BW1">
        <f>MC_Tree_1!MC_BV_D_root_C_hybrid_permit</f>
        <v>-62000000</v>
      </c>
      <c r="BX1">
        <f>MC_Tree_1!MC_BV_D_root_T_none</f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1B52-63A7-4589-A759-2AE290407FD4}">
  <dimension ref="B2:D48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27</v>
      </c>
    </row>
    <row r="3" spans="2:2" x14ac:dyDescent="0.45">
      <c r="B3" s="10" t="s">
        <v>28</v>
      </c>
    </row>
    <row r="5" spans="2:2" ht="15.75" x14ac:dyDescent="0.5">
      <c r="B5" s="15" t="s">
        <v>29</v>
      </c>
    </row>
    <row r="7" spans="2:2" x14ac:dyDescent="0.45">
      <c r="B7" t="s">
        <v>30</v>
      </c>
    </row>
    <row r="8" spans="2:2" x14ac:dyDescent="0.45">
      <c r="B8" t="s">
        <v>31</v>
      </c>
    </row>
    <row r="9" spans="2:2" x14ac:dyDescent="0.45">
      <c r="B9" t="s">
        <v>32</v>
      </c>
    </row>
    <row r="10" spans="2:2" x14ac:dyDescent="0.45">
      <c r="B10" t="s">
        <v>33</v>
      </c>
    </row>
    <row r="12" spans="2:2" x14ac:dyDescent="0.45">
      <c r="B12" s="8" t="s">
        <v>34</v>
      </c>
    </row>
    <row r="13" spans="2:2" x14ac:dyDescent="0.45">
      <c r="B13" t="s">
        <v>35</v>
      </c>
    </row>
    <row r="14" spans="2:2" x14ac:dyDescent="0.45">
      <c r="B14" t="s">
        <v>36</v>
      </c>
    </row>
    <row r="16" spans="2:2" x14ac:dyDescent="0.45">
      <c r="B16" s="8" t="s">
        <v>37</v>
      </c>
    </row>
    <row r="17" spans="2:4" x14ac:dyDescent="0.45">
      <c r="B17" t="s">
        <v>38</v>
      </c>
    </row>
    <row r="18" spans="2:4" x14ac:dyDescent="0.45">
      <c r="B18" t="s">
        <v>39</v>
      </c>
    </row>
    <row r="20" spans="2:4" x14ac:dyDescent="0.45">
      <c r="B20" s="8" t="s">
        <v>40</v>
      </c>
    </row>
    <row r="21" spans="2:4" x14ac:dyDescent="0.45">
      <c r="B21" t="s">
        <v>41</v>
      </c>
    </row>
    <row r="22" spans="2:4" x14ac:dyDescent="0.45">
      <c r="B22" t="s">
        <v>42</v>
      </c>
    </row>
    <row r="24" spans="2:4" ht="15.75" x14ac:dyDescent="0.5">
      <c r="B24" s="15" t="s">
        <v>43</v>
      </c>
    </row>
    <row r="26" spans="2:4" x14ac:dyDescent="0.45">
      <c r="B26" t="s">
        <v>44</v>
      </c>
    </row>
    <row r="27" spans="2:4" x14ac:dyDescent="0.45">
      <c r="B27" t="s">
        <v>45</v>
      </c>
    </row>
    <row r="30" spans="2:4" ht="15.75" x14ac:dyDescent="0.5">
      <c r="B30" s="15" t="s">
        <v>46</v>
      </c>
    </row>
    <row r="32" spans="2:4" x14ac:dyDescent="0.45">
      <c r="B32" s="11" t="s">
        <v>16</v>
      </c>
      <c r="C32" s="11" t="s">
        <v>17</v>
      </c>
      <c r="D32" s="11" t="s">
        <v>19</v>
      </c>
    </row>
    <row r="33" spans="2:4" x14ac:dyDescent="0.45">
      <c r="B33" s="12" t="s">
        <v>47</v>
      </c>
      <c r="C33" s="16">
        <v>45000000</v>
      </c>
      <c r="D33" s="12" t="s">
        <v>48</v>
      </c>
    </row>
    <row r="34" spans="2:4" x14ac:dyDescent="0.45">
      <c r="B34" s="12" t="s">
        <v>49</v>
      </c>
      <c r="C34" s="16">
        <v>52000000</v>
      </c>
      <c r="D34" s="12" t="s">
        <v>50</v>
      </c>
    </row>
    <row r="35" spans="2:4" x14ac:dyDescent="0.45">
      <c r="B35" s="12" t="s">
        <v>51</v>
      </c>
      <c r="C35" s="16">
        <v>62000000</v>
      </c>
      <c r="D35" s="12" t="s">
        <v>52</v>
      </c>
    </row>
    <row r="36" spans="2:4" x14ac:dyDescent="0.45">
      <c r="B36" s="12" t="s">
        <v>53</v>
      </c>
      <c r="C36" s="12" t="s">
        <v>54</v>
      </c>
      <c r="D36" s="12" t="s">
        <v>55</v>
      </c>
    </row>
    <row r="37" spans="2:4" x14ac:dyDescent="0.45">
      <c r="B37" s="12" t="s">
        <v>56</v>
      </c>
      <c r="C37" s="17">
        <v>0.55000000000000004</v>
      </c>
      <c r="D37" s="12" t="s">
        <v>57</v>
      </c>
    </row>
    <row r="38" spans="2:4" x14ac:dyDescent="0.45">
      <c r="B38" s="12" t="s">
        <v>58</v>
      </c>
      <c r="C38" s="17">
        <v>0.45</v>
      </c>
      <c r="D38" s="12" t="s">
        <v>59</v>
      </c>
    </row>
    <row r="39" spans="2:4" x14ac:dyDescent="0.45">
      <c r="B39" s="12" t="s">
        <v>60</v>
      </c>
      <c r="C39" s="12" t="s">
        <v>61</v>
      </c>
      <c r="D39" s="12" t="s">
        <v>62</v>
      </c>
    </row>
    <row r="40" spans="2:4" x14ac:dyDescent="0.45">
      <c r="B40" s="12" t="s">
        <v>63</v>
      </c>
      <c r="C40" s="12" t="s">
        <v>64</v>
      </c>
      <c r="D40" s="12" t="s">
        <v>65</v>
      </c>
    </row>
    <row r="41" spans="2:4" x14ac:dyDescent="0.45">
      <c r="B41" s="12" t="s">
        <v>66</v>
      </c>
      <c r="C41" s="12" t="s">
        <v>67</v>
      </c>
      <c r="D41" s="12" t="s">
        <v>68</v>
      </c>
    </row>
    <row r="44" spans="2:4" ht="15.75" x14ac:dyDescent="0.5">
      <c r="B44" s="15" t="s">
        <v>69</v>
      </c>
    </row>
    <row r="46" spans="2:4" x14ac:dyDescent="0.45">
      <c r="B46" t="s">
        <v>70</v>
      </c>
    </row>
    <row r="47" spans="2:4" x14ac:dyDescent="0.45">
      <c r="B47" t="s">
        <v>71</v>
      </c>
    </row>
    <row r="48" spans="2:4" x14ac:dyDescent="0.45">
      <c r="B48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2D54-3AAD-41CB-BF25-120C49E6B38F}">
  <dimension ref="B2:G104"/>
  <sheetViews>
    <sheetView showGridLines="0" workbookViewId="0"/>
  </sheetViews>
  <sheetFormatPr defaultRowHeight="14.25" x14ac:dyDescent="0.45"/>
  <cols>
    <col min="1" max="1" width="8.59765625" customWidth="1"/>
    <col min="2" max="2" width="26.73046875" customWidth="1"/>
    <col min="3" max="3" width="33.3984375" customWidth="1"/>
    <col min="4" max="4" width="35.796875" customWidth="1"/>
    <col min="5" max="5" width="39.3984375" customWidth="1"/>
    <col min="6" max="6" width="40.59765625" customWidth="1"/>
    <col min="7" max="7" width="28.59765625" customWidth="1"/>
  </cols>
  <sheetData>
    <row r="2" spans="2:5" ht="15" customHeight="1" x14ac:dyDescent="0.55000000000000004">
      <c r="B2" s="9" t="s">
        <v>14</v>
      </c>
    </row>
    <row r="3" spans="2:5" ht="15" customHeight="1" x14ac:dyDescent="0.45">
      <c r="B3" s="10" t="s">
        <v>15</v>
      </c>
    </row>
    <row r="4" spans="2:5" ht="15" customHeight="1" x14ac:dyDescent="0.45"/>
    <row r="5" spans="2:5" ht="15" customHeight="1" x14ac:dyDescent="0.45">
      <c r="B5" s="11" t="s">
        <v>16</v>
      </c>
      <c r="C5" s="11" t="s">
        <v>17</v>
      </c>
      <c r="D5" s="11" t="s">
        <v>18</v>
      </c>
      <c r="E5" s="11" t="s">
        <v>19</v>
      </c>
    </row>
    <row r="6" spans="2:5" ht="15" customHeight="1" x14ac:dyDescent="0.45">
      <c r="B6" s="12" t="s">
        <v>20</v>
      </c>
      <c r="C6" s="13">
        <v>45000000</v>
      </c>
      <c r="D6" s="12" t="s">
        <v>21</v>
      </c>
      <c r="E6" s="12" t="s">
        <v>22</v>
      </c>
    </row>
    <row r="7" spans="2:5" ht="15" customHeight="1" x14ac:dyDescent="0.45">
      <c r="B7" s="12" t="s">
        <v>23</v>
      </c>
      <c r="C7" s="13">
        <v>52000000</v>
      </c>
      <c r="D7" s="12" t="s">
        <v>21</v>
      </c>
      <c r="E7" s="12" t="s">
        <v>24</v>
      </c>
    </row>
    <row r="8" spans="2:5" ht="15" customHeight="1" x14ac:dyDescent="0.45">
      <c r="B8" s="12" t="s">
        <v>25</v>
      </c>
      <c r="C8" s="13">
        <v>62000000</v>
      </c>
      <c r="D8" s="12" t="s">
        <v>21</v>
      </c>
      <c r="E8" s="12" t="s">
        <v>26</v>
      </c>
    </row>
    <row r="9" spans="2:5" ht="15" customHeight="1" x14ac:dyDescent="0.45"/>
    <row r="10" spans="2:5" ht="15" customHeight="1" x14ac:dyDescent="0.45"/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4:7" ht="15" customHeight="1" x14ac:dyDescent="0.45">
      <c r="F20" s="5">
        <v>0.35</v>
      </c>
      <c r="G20" s="1">
        <f>_xll.MC_NodeProbability(_MC_Calc_1,"T_solar_fav_high")</f>
        <v>7.6999999999999999E-2</v>
      </c>
    </row>
    <row r="21" spans="4:7" ht="15" customHeight="1" x14ac:dyDescent="0.45">
      <c r="F21" s="7">
        <v>85000000</v>
      </c>
      <c r="G21" s="6">
        <f>_xll.MC_NodeValue(_MC_Calc_1,"T_solar_fav_high")</f>
        <v>40000000</v>
      </c>
    </row>
    <row r="22" spans="4:7" ht="15" customHeight="1" x14ac:dyDescent="0.45">
      <c r="E22" s="5">
        <v>0.4</v>
      </c>
      <c r="F22" s="2" t="s">
        <v>1</v>
      </c>
    </row>
    <row r="23" spans="4:7" ht="15" customHeight="1" x14ac:dyDescent="0.45">
      <c r="E23" s="7">
        <v>0</v>
      </c>
      <c r="F23" s="6">
        <f>_xll.MC_NodeValue(_MC_Calc_1,"C_solar_gen_fav")</f>
        <v>26550000</v>
      </c>
    </row>
    <row r="24" spans="4:7" ht="15" customHeight="1" x14ac:dyDescent="0.45">
      <c r="F24" s="5">
        <v>0.5</v>
      </c>
      <c r="G24" s="1">
        <f>_xll.MC_NodeProbability(_MC_Calc_1,"T_solar_fav_avg")</f>
        <v>0.11000000000000001</v>
      </c>
    </row>
    <row r="25" spans="4:7" ht="15" customHeight="1" x14ac:dyDescent="0.45">
      <c r="F25" s="7">
        <v>68000000</v>
      </c>
      <c r="G25" s="6">
        <f>_xll.MC_NodeValue(_MC_Calc_1,"T_solar_fav_avg")</f>
        <v>23000000</v>
      </c>
    </row>
    <row r="26" spans="4:7" ht="15" customHeight="1" x14ac:dyDescent="0.45">
      <c r="F26" s="5">
        <v>0.15</v>
      </c>
      <c r="G26" s="1">
        <f>_xll.MC_NodeProbability(_MC_Calc_1,"T_solar_fav_low")</f>
        <v>3.3000000000000002E-2</v>
      </c>
    </row>
    <row r="27" spans="4:7" ht="15" customHeight="1" x14ac:dyDescent="0.45">
      <c r="F27" s="7">
        <v>52000000</v>
      </c>
      <c r="G27" s="6">
        <f>_xll.MC_NodeValue(_MC_Calc_1,"T_solar_fav_low")</f>
        <v>7000000</v>
      </c>
    </row>
    <row r="28" spans="4:7" ht="15" customHeight="1" x14ac:dyDescent="0.45">
      <c r="D28" s="5">
        <v>0.55000000000000004</v>
      </c>
      <c r="E28" s="2" t="s">
        <v>2</v>
      </c>
    </row>
    <row r="29" spans="4:7" ht="15" customHeight="1" x14ac:dyDescent="0.45">
      <c r="D29" s="7">
        <v>0</v>
      </c>
      <c r="E29" s="6">
        <f>_xll.MC_NodeValue(_MC_Calc_1,"C_solar_policy")</f>
        <v>15640000</v>
      </c>
    </row>
    <row r="30" spans="4:7" ht="15" customHeight="1" x14ac:dyDescent="0.45">
      <c r="F30" s="5">
        <v>0.3</v>
      </c>
      <c r="G30" s="1">
        <f>_xll.MC_NodeProbability(_MC_Calc_1,"T_solar_neut_high")</f>
        <v>6.6000000000000003E-2</v>
      </c>
    </row>
    <row r="31" spans="4:7" ht="15" customHeight="1" x14ac:dyDescent="0.45">
      <c r="F31" s="7">
        <v>72000000</v>
      </c>
      <c r="G31" s="6">
        <f>_xll.MC_NodeValue(_MC_Calc_1,"T_solar_neut_high")</f>
        <v>27000000</v>
      </c>
    </row>
    <row r="32" spans="4:7" ht="15" customHeight="1" x14ac:dyDescent="0.45">
      <c r="E32" s="5">
        <v>0.4</v>
      </c>
      <c r="F32" s="2" t="s">
        <v>3</v>
      </c>
    </row>
    <row r="33" spans="3:7" ht="15" customHeight="1" x14ac:dyDescent="0.45">
      <c r="E33" s="7">
        <v>0</v>
      </c>
      <c r="F33" s="6">
        <f>_xll.MC_NodeValue(_MC_Calc_1,"C_solar_gen_neut")</f>
        <v>14000000</v>
      </c>
    </row>
    <row r="34" spans="3:7" ht="15" customHeight="1" x14ac:dyDescent="0.45">
      <c r="F34" s="5">
        <v>0.5</v>
      </c>
      <c r="G34" s="1">
        <f>_xll.MC_NodeProbability(_MC_Calc_1,"T_solar_neut_avg")</f>
        <v>0.11000000000000001</v>
      </c>
    </row>
    <row r="35" spans="3:7" ht="15" customHeight="1" x14ac:dyDescent="0.45">
      <c r="F35" s="7">
        <v>58000000</v>
      </c>
      <c r="G35" s="6">
        <f>_xll.MC_NodeValue(_MC_Calc_1,"T_solar_neut_avg")</f>
        <v>13000000</v>
      </c>
    </row>
    <row r="36" spans="3:7" ht="15" customHeight="1" x14ac:dyDescent="0.45">
      <c r="F36" s="5">
        <v>0.2</v>
      </c>
      <c r="G36" s="1">
        <f>_xll.MC_NodeProbability(_MC_Calc_1,"T_solar_neut_low")</f>
        <v>4.4000000000000011E-2</v>
      </c>
    </row>
    <row r="37" spans="3:7" ht="15" customHeight="1" x14ac:dyDescent="0.45">
      <c r="F37" s="7">
        <v>42000000</v>
      </c>
      <c r="G37" s="6">
        <f>_xll.MC_NodeValue(_MC_Calc_1,"T_solar_neut_low")</f>
        <v>-3000000</v>
      </c>
    </row>
    <row r="38" spans="3:7" ht="15" customHeight="1" x14ac:dyDescent="0.45">
      <c r="F38" s="5">
        <v>0.3</v>
      </c>
      <c r="G38" s="1">
        <f>_xll.MC_NodeProbability(_MC_Calc_1,"T_solar_unfav_high")</f>
        <v>3.3000000000000002E-2</v>
      </c>
    </row>
    <row r="39" spans="3:7" ht="15" customHeight="1" x14ac:dyDescent="0.45">
      <c r="F39" s="7">
        <v>55000000</v>
      </c>
      <c r="G39" s="6">
        <f>_xll.MC_NodeValue(_MC_Calc_1,"T_solar_unfav_high")</f>
        <v>10000000</v>
      </c>
    </row>
    <row r="40" spans="3:7" ht="15" customHeight="1" x14ac:dyDescent="0.45">
      <c r="E40" s="5">
        <v>0.2</v>
      </c>
      <c r="F40" s="2" t="s">
        <v>4</v>
      </c>
    </row>
    <row r="41" spans="3:7" ht="15" customHeight="1" x14ac:dyDescent="0.45">
      <c r="E41" s="7">
        <v>0</v>
      </c>
      <c r="F41" s="6">
        <f>_xll.MC_NodeValue(_MC_Calc_1,"C_solar_gen_unfav")</f>
        <v>-2900000</v>
      </c>
    </row>
    <row r="42" spans="3:7" ht="15" customHeight="1" x14ac:dyDescent="0.45">
      <c r="F42" s="5">
        <v>0.5</v>
      </c>
      <c r="G42" s="1">
        <f>_xll.MC_NodeProbability(_MC_Calc_1,"T_solar_unfav_avg")</f>
        <v>5.5000000000000007E-2</v>
      </c>
    </row>
    <row r="43" spans="3:7" ht="15" customHeight="1" x14ac:dyDescent="0.45">
      <c r="F43" s="7">
        <v>40000000</v>
      </c>
      <c r="G43" s="6">
        <f>_xll.MC_NodeValue(_MC_Calc_1,"T_solar_unfav_avg")</f>
        <v>-5000000</v>
      </c>
    </row>
    <row r="44" spans="3:7" ht="15" customHeight="1" x14ac:dyDescent="0.45">
      <c r="F44" s="5">
        <v>0.2</v>
      </c>
      <c r="G44" s="1">
        <f>_xll.MC_NodeProbability(_MC_Calc_1,"T_solar_unfav_low")</f>
        <v>2.2000000000000006E-2</v>
      </c>
    </row>
    <row r="45" spans="3:7" ht="15" customHeight="1" x14ac:dyDescent="0.45">
      <c r="F45" s="7">
        <v>28000000</v>
      </c>
      <c r="G45" s="6">
        <f>_xll.MC_NodeValue(_MC_Calc_1,"T_solar_unfav_low")</f>
        <v>-17000000</v>
      </c>
    </row>
    <row r="46" spans="3:7" ht="15" customHeight="1" x14ac:dyDescent="0.45">
      <c r="C46" s="4" t="str">
        <f>_xll.MC_NodeDecision(_MC_Calc_1,"C_solar_permit")</f>
        <v/>
      </c>
      <c r="D46" s="2" t="s">
        <v>5</v>
      </c>
    </row>
    <row r="47" spans="3:7" ht="15" customHeight="1" x14ac:dyDescent="0.45">
      <c r="C47" s="7">
        <f>-SolarFarm50MwCost</f>
        <v>-45000000</v>
      </c>
      <c r="D47" s="6">
        <f>_xll.MC_NodeValue(_MC_Calc_1,"C_solar_permit")</f>
        <v>3652000</v>
      </c>
    </row>
    <row r="48" spans="3:7" ht="15" customHeight="1" x14ac:dyDescent="0.45">
      <c r="E48" s="5">
        <v>0.35</v>
      </c>
      <c r="F48" s="1">
        <f>_xll.MC_NodeProbability(_MC_Calc_1,"T_solar_delay_fav")</f>
        <v>0.105</v>
      </c>
    </row>
    <row r="49" spans="3:6" ht="15" customHeight="1" x14ac:dyDescent="0.45">
      <c r="E49" s="7">
        <v>65000000</v>
      </c>
      <c r="F49" s="6">
        <f>_xll.MC_NodeValue(_MC_Calc_1,"T_solar_delay_fav")</f>
        <v>17000000</v>
      </c>
    </row>
    <row r="50" spans="3:6" ht="15" customHeight="1" x14ac:dyDescent="0.45">
      <c r="D50" s="5">
        <v>0.3</v>
      </c>
      <c r="E50" s="2" t="s">
        <v>6</v>
      </c>
    </row>
    <row r="51" spans="3:6" ht="15" customHeight="1" x14ac:dyDescent="0.45">
      <c r="D51" s="7">
        <v>-3000000</v>
      </c>
      <c r="E51" s="6">
        <f>_xll.MC_NodeValue(_MC_Calc_1,"C_solar_policy_delay")</f>
        <v>3500000</v>
      </c>
    </row>
    <row r="52" spans="3:6" ht="15" customHeight="1" x14ac:dyDescent="0.45">
      <c r="E52" s="5">
        <v>0.4</v>
      </c>
      <c r="F52" s="1">
        <f>_xll.MC_NodeProbability(_MC_Calc_1,"T_solar_delay_neut")</f>
        <v>0.12</v>
      </c>
    </row>
    <row r="53" spans="3:6" ht="15" customHeight="1" x14ac:dyDescent="0.45">
      <c r="E53" s="7">
        <v>50000000</v>
      </c>
      <c r="F53" s="6">
        <f>_xll.MC_NodeValue(_MC_Calc_1,"T_solar_delay_neut")</f>
        <v>2000000</v>
      </c>
    </row>
    <row r="54" spans="3:6" ht="15" customHeight="1" x14ac:dyDescent="0.45">
      <c r="E54" s="5">
        <v>0.25</v>
      </c>
      <c r="F54" s="1">
        <f>_xll.MC_NodeProbability(_MC_Calc_1,"T_solar_delay_unfav")</f>
        <v>7.4999999999999997E-2</v>
      </c>
    </row>
    <row r="55" spans="3:6" ht="15" customHeight="1" x14ac:dyDescent="0.45">
      <c r="E55" s="7">
        <v>35000000</v>
      </c>
      <c r="F55" s="6">
        <f>_xll.MC_NodeValue(_MC_Calc_1,"T_solar_delay_unfav")</f>
        <v>-13000000</v>
      </c>
    </row>
    <row r="56" spans="3:6" ht="15" customHeight="1" x14ac:dyDescent="0.45">
      <c r="D56" s="5">
        <v>0.15</v>
      </c>
      <c r="E56" s="1">
        <f>_xll.MC_NodeProbability(_MC_Calc_1,"T_solar_blocked")</f>
        <v>0.15</v>
      </c>
    </row>
    <row r="57" spans="3:6" ht="15" customHeight="1" x14ac:dyDescent="0.45">
      <c r="D57" s="7">
        <v>5000000</v>
      </c>
      <c r="E57" s="6">
        <f>_xll.MC_NodeValue(_MC_Calc_1,"T_solar_blocked")</f>
        <v>-40000000</v>
      </c>
    </row>
    <row r="58" spans="3:6" ht="15" customHeight="1" x14ac:dyDescent="0.45">
      <c r="C58" s="3" t="s">
        <v>7</v>
      </c>
    </row>
    <row r="59" spans="3:6" ht="15" customHeight="1" x14ac:dyDescent="0.45">
      <c r="C59" s="6">
        <f>_xll.MC_NodeValue(_MC_Calc_1,"D_root")</f>
        <v>4915000</v>
      </c>
    </row>
    <row r="60" spans="3:6" ht="15" customHeight="1" x14ac:dyDescent="0.45">
      <c r="E60" s="5">
        <v>0.25</v>
      </c>
      <c r="F60" s="1">
        <f>_xll.MC_NodeProbability(_MC_Calc_1,"T_wind_excellent")</f>
        <v>0.1125</v>
      </c>
    </row>
    <row r="61" spans="3:6" ht="15" customHeight="1" x14ac:dyDescent="0.45">
      <c r="E61" s="7">
        <v>95000000</v>
      </c>
      <c r="F61" s="6">
        <f>_xll.MC_NodeValue(_MC_Calc_1,"T_wind_excellent")</f>
        <v>43000000</v>
      </c>
    </row>
    <row r="62" spans="3:6" ht="15" customHeight="1" x14ac:dyDescent="0.45">
      <c r="D62" s="5">
        <v>0.45</v>
      </c>
      <c r="E62" s="2" t="s">
        <v>8</v>
      </c>
    </row>
    <row r="63" spans="3:6" ht="15" customHeight="1" x14ac:dyDescent="0.45">
      <c r="D63" s="7">
        <v>0</v>
      </c>
      <c r="E63" s="6">
        <f>_xll.MC_NodeValue(_MC_Calc_1,"C_wind_resource")</f>
        <v>18000000</v>
      </c>
    </row>
    <row r="64" spans="3:6" ht="15" customHeight="1" x14ac:dyDescent="0.45">
      <c r="E64" s="5">
        <v>0.5</v>
      </c>
      <c r="F64" s="1">
        <f>_xll.MC_NodeProbability(_MC_Calc_1,"T_wind_good")</f>
        <v>0.22500000000000001</v>
      </c>
    </row>
    <row r="65" spans="3:6" ht="15" customHeight="1" x14ac:dyDescent="0.45">
      <c r="E65" s="7">
        <v>70000000</v>
      </c>
      <c r="F65" s="6">
        <f>_xll.MC_NodeValue(_MC_Calc_1,"T_wind_good")</f>
        <v>18000000</v>
      </c>
    </row>
    <row r="66" spans="3:6" ht="15" customHeight="1" x14ac:dyDescent="0.45">
      <c r="E66" s="5">
        <v>0.25</v>
      </c>
      <c r="F66" s="1">
        <f>_xll.MC_NodeProbability(_MC_Calc_1,"T_wind_poor")</f>
        <v>0.1125</v>
      </c>
    </row>
    <row r="67" spans="3:6" ht="15" customHeight="1" x14ac:dyDescent="0.45">
      <c r="E67" s="7">
        <v>45000000</v>
      </c>
      <c r="F67" s="6">
        <f>_xll.MC_NodeValue(_MC_Calc_1,"T_wind_poor")</f>
        <v>-7000000</v>
      </c>
    </row>
    <row r="68" spans="3:6" ht="15" customHeight="1" x14ac:dyDescent="0.45">
      <c r="C68" s="4" t="str">
        <f>_xll.MC_NodeDecision(_MC_Calc_1,"C_wind_permit")</f>
        <v/>
      </c>
      <c r="D68" s="2" t="s">
        <v>9</v>
      </c>
    </row>
    <row r="69" spans="3:6" ht="15" customHeight="1" x14ac:dyDescent="0.45">
      <c r="C69" s="7">
        <f>-WindFarm30MwCost</f>
        <v>-52000000</v>
      </c>
      <c r="D69" s="6">
        <f>_xll.MC_NodeValue(_MC_Calc_1,"C_wind_permit")</f>
        <v>600000</v>
      </c>
    </row>
    <row r="70" spans="3:6" ht="15" customHeight="1" x14ac:dyDescent="0.45">
      <c r="E70" s="5">
        <v>0.25</v>
      </c>
      <c r="F70" s="1">
        <f>_xll.MC_NodeProbability(_MC_Calc_1,"T_wind_delay_exc")</f>
        <v>8.7499999999999994E-2</v>
      </c>
    </row>
    <row r="71" spans="3:6" ht="15" customHeight="1" x14ac:dyDescent="0.45">
      <c r="E71" s="7">
        <v>88000000</v>
      </c>
      <c r="F71" s="6">
        <f>_xll.MC_NodeValue(_MC_Calc_1,"T_wind_delay_exc")</f>
        <v>31000000</v>
      </c>
    </row>
    <row r="72" spans="3:6" ht="15" customHeight="1" x14ac:dyDescent="0.45">
      <c r="D72" s="5">
        <v>0.35</v>
      </c>
      <c r="E72" s="2" t="s">
        <v>10</v>
      </c>
    </row>
    <row r="73" spans="3:6" ht="15" customHeight="1" x14ac:dyDescent="0.45">
      <c r="D73" s="7">
        <v>-5000000</v>
      </c>
      <c r="E73" s="6">
        <f>_xll.MC_NodeValue(_MC_Calc_1,"C_wind_resource_delay")</f>
        <v>6000000</v>
      </c>
    </row>
    <row r="74" spans="3:6" ht="15" customHeight="1" x14ac:dyDescent="0.45">
      <c r="E74" s="5">
        <v>0.5</v>
      </c>
      <c r="F74" s="1">
        <f>_xll.MC_NodeProbability(_MC_Calc_1,"T_wind_delay_good")</f>
        <v>0.17499999999999999</v>
      </c>
    </row>
    <row r="75" spans="3:6" ht="15" customHeight="1" x14ac:dyDescent="0.45">
      <c r="E75" s="7">
        <v>63000000</v>
      </c>
      <c r="F75" s="6">
        <f>_xll.MC_NodeValue(_MC_Calc_1,"T_wind_delay_good")</f>
        <v>6000000</v>
      </c>
    </row>
    <row r="76" spans="3:6" ht="15" customHeight="1" x14ac:dyDescent="0.45">
      <c r="E76" s="5">
        <v>0.25</v>
      </c>
      <c r="F76" s="1">
        <f>_xll.MC_NodeProbability(_MC_Calc_1,"T_wind_delay_poor")</f>
        <v>8.7499999999999994E-2</v>
      </c>
    </row>
    <row r="77" spans="3:6" ht="15" customHeight="1" x14ac:dyDescent="0.45">
      <c r="E77" s="7">
        <v>38000000</v>
      </c>
      <c r="F77" s="6">
        <f>_xll.MC_NodeValue(_MC_Calc_1,"T_wind_delay_poor")</f>
        <v>-19000000</v>
      </c>
    </row>
    <row r="78" spans="3:6" ht="15" customHeight="1" x14ac:dyDescent="0.45">
      <c r="D78" s="5">
        <v>0.2</v>
      </c>
      <c r="E78" s="1">
        <f>_xll.MC_NodeProbability(_MC_Calc_1,"T_wind_blocked")</f>
        <v>0.2</v>
      </c>
    </row>
    <row r="79" spans="3:6" ht="15" customHeight="1" x14ac:dyDescent="0.45">
      <c r="D79" s="7">
        <v>4000000</v>
      </c>
      <c r="E79" s="6">
        <f>_xll.MC_NodeValue(_MC_Calc_1,"T_wind_blocked")</f>
        <v>-48000000</v>
      </c>
    </row>
    <row r="80" spans="3:6" ht="15" customHeight="1" x14ac:dyDescent="0.45">
      <c r="E80" s="5">
        <v>0.3</v>
      </c>
      <c r="F80" s="1">
        <f>_xll.MC_NodeProbability(_MC_Calc_1,"T_hybrid_high")</f>
        <v>0.15</v>
      </c>
    </row>
    <row r="81" spans="3:6" ht="15" customHeight="1" x14ac:dyDescent="0.45">
      <c r="E81" s="7">
        <v>110000000</v>
      </c>
      <c r="F81" s="6">
        <f>_xll.MC_NodeValue(_MC_Calc_1,"T_hybrid_high")</f>
        <v>48000000</v>
      </c>
    </row>
    <row r="82" spans="3:6" ht="15" customHeight="1" x14ac:dyDescent="0.45">
      <c r="D82" s="5">
        <v>0.5</v>
      </c>
      <c r="E82" s="2" t="s">
        <v>11</v>
      </c>
    </row>
    <row r="83" spans="3:6" ht="15" customHeight="1" x14ac:dyDescent="0.45">
      <c r="D83" s="7">
        <v>0</v>
      </c>
      <c r="E83" s="6">
        <f>_xll.MC_NodeValue(_MC_Calc_1,"C_hybrid_market")</f>
        <v>20750000</v>
      </c>
    </row>
    <row r="84" spans="3:6" ht="15" customHeight="1" x14ac:dyDescent="0.45">
      <c r="E84" s="5">
        <v>0.45</v>
      </c>
      <c r="F84" s="1">
        <f>_xll.MC_NodeProbability(_MC_Calc_1,"T_hybrid_mod")</f>
        <v>0.22500000000000001</v>
      </c>
    </row>
    <row r="85" spans="3:6" ht="15" customHeight="1" x14ac:dyDescent="0.45">
      <c r="E85" s="7">
        <v>80000000</v>
      </c>
      <c r="F85" s="6">
        <f>_xll.MC_NodeValue(_MC_Calc_1,"T_hybrid_mod")</f>
        <v>18000000</v>
      </c>
    </row>
    <row r="86" spans="3:6" ht="15" customHeight="1" x14ac:dyDescent="0.45">
      <c r="E86" s="5">
        <v>0.25</v>
      </c>
      <c r="F86" s="1">
        <f>_xll.MC_NodeProbability(_MC_Calc_1,"T_hybrid_low")</f>
        <v>0.125</v>
      </c>
    </row>
    <row r="87" spans="3:6" ht="15" customHeight="1" x14ac:dyDescent="0.45">
      <c r="E87" s="7">
        <v>55000000</v>
      </c>
      <c r="F87" s="6">
        <f>_xll.MC_NodeValue(_MC_Calc_1,"T_hybrid_low")</f>
        <v>-7000000</v>
      </c>
    </row>
    <row r="88" spans="3:6" ht="15" customHeight="1" x14ac:dyDescent="0.45">
      <c r="C88" s="4" t="str">
        <f>_xll.MC_NodeDecision(_MC_Calc_1,"C_hybrid_permit")</f>
        <v>optimal</v>
      </c>
      <c r="D88" s="2" t="s">
        <v>12</v>
      </c>
    </row>
    <row r="89" spans="3:6" ht="15" customHeight="1" x14ac:dyDescent="0.45">
      <c r="C89" s="7">
        <f>-HybridSolarstorageCost</f>
        <v>-62000000</v>
      </c>
      <c r="D89" s="6">
        <f>_xll.MC_NodeValue(_MC_Calc_1,"C_hybrid_permit")</f>
        <v>4915000</v>
      </c>
    </row>
    <row r="90" spans="3:6" ht="15" customHeight="1" x14ac:dyDescent="0.45">
      <c r="E90" s="5">
        <v>0.3</v>
      </c>
      <c r="F90" s="1">
        <f>_xll.MC_NodeProbability(_MC_Calc_1,"T_hybrid_delay_high")</f>
        <v>0.105</v>
      </c>
    </row>
    <row r="91" spans="3:6" ht="15" customHeight="1" x14ac:dyDescent="0.45">
      <c r="E91" s="7">
        <v>100000000</v>
      </c>
      <c r="F91" s="6">
        <f>_xll.MC_NodeValue(_MC_Calc_1,"T_hybrid_delay_high")</f>
        <v>34000000</v>
      </c>
    </row>
    <row r="92" spans="3:6" ht="15" customHeight="1" x14ac:dyDescent="0.45">
      <c r="D92" s="5">
        <v>0.35</v>
      </c>
      <c r="E92" s="2" t="s">
        <v>13</v>
      </c>
    </row>
    <row r="93" spans="3:6" ht="15" customHeight="1" x14ac:dyDescent="0.45">
      <c r="D93" s="7">
        <v>-4000000</v>
      </c>
      <c r="E93" s="6">
        <f>_xll.MC_NodeValue(_MC_Calc_1,"C_hybrid_market_delay")</f>
        <v>8400000</v>
      </c>
    </row>
    <row r="94" spans="3:6" ht="15" customHeight="1" x14ac:dyDescent="0.45">
      <c r="E94" s="5">
        <v>0.45</v>
      </c>
      <c r="F94" s="1">
        <f>_xll.MC_NodeProbability(_MC_Calc_1,"T_hybrid_delay_mod")</f>
        <v>0.1575</v>
      </c>
    </row>
    <row r="95" spans="3:6" ht="15" customHeight="1" x14ac:dyDescent="0.45">
      <c r="E95" s="7">
        <v>72000000</v>
      </c>
      <c r="F95" s="6">
        <f>_xll.MC_NodeValue(_MC_Calc_1,"T_hybrid_delay_mod")</f>
        <v>6000000</v>
      </c>
    </row>
    <row r="96" spans="3:6" ht="15" customHeight="1" x14ac:dyDescent="0.45">
      <c r="E96" s="5">
        <v>0.25</v>
      </c>
      <c r="F96" s="1">
        <f>_xll.MC_NodeProbability(_MC_Calc_1,"T_hybrid_delay_low")</f>
        <v>8.7499999999999994E-2</v>
      </c>
    </row>
    <row r="97" spans="3:6" ht="15" customHeight="1" x14ac:dyDescent="0.45">
      <c r="E97" s="7">
        <v>48000000</v>
      </c>
      <c r="F97" s="6">
        <f>_xll.MC_NodeValue(_MC_Calc_1,"T_hybrid_delay_low")</f>
        <v>-18000000</v>
      </c>
    </row>
    <row r="98" spans="3:6" ht="15" customHeight="1" x14ac:dyDescent="0.45">
      <c r="D98" s="5">
        <v>0.15</v>
      </c>
      <c r="E98" s="1">
        <f>_xll.MC_NodeProbability(_MC_Calc_1,"T_hybrid_blocked")</f>
        <v>0.15</v>
      </c>
    </row>
    <row r="99" spans="3:6" ht="15" customHeight="1" x14ac:dyDescent="0.45">
      <c r="D99" s="7">
        <v>6000000</v>
      </c>
      <c r="E99" s="6">
        <f>_xll.MC_NodeValue(_MC_Calc_1,"T_hybrid_blocked")</f>
        <v>-56000000</v>
      </c>
    </row>
    <row r="100" spans="3:6" ht="15" customHeight="1" x14ac:dyDescent="0.45">
      <c r="C100" s="4" t="str">
        <f>_xll.MC_NodeDecision(_MC_Calc_1,"T_none")</f>
        <v/>
      </c>
      <c r="D100" s="1">
        <f>_xll.MC_NodeProbability(_MC_Calc_1,"T_none")</f>
        <v>1</v>
      </c>
    </row>
    <row r="101" spans="3:6" ht="15" customHeight="1" x14ac:dyDescent="0.45">
      <c r="C101" s="7">
        <v>0</v>
      </c>
      <c r="D101" s="6">
        <f>_xll.MC_NodeValue(_MC_Calc_1,"T_none")</f>
        <v>0</v>
      </c>
    </row>
    <row r="102" spans="3:6" ht="15" customHeight="1" x14ac:dyDescent="0.45"/>
    <row r="103" spans="3:6" ht="15" customHeight="1" x14ac:dyDescent="0.45"/>
    <row r="104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166</vt:i4>
      </vt:variant>
    </vt:vector>
  </HeadingPairs>
  <TitlesOfParts>
    <vt:vector size="168" baseType="lpstr">
      <vt:lpstr>Problem</vt:lpstr>
      <vt:lpstr>MC_Tree_1</vt:lpstr>
      <vt:lpstr>_MC_Calc_1</vt:lpstr>
      <vt:lpstr>HybridSolarstorageCost</vt:lpstr>
      <vt:lpstr>MC_Tree_1!MC_BD_D_root_C_hybrid_permit</vt:lpstr>
      <vt:lpstr>MC_Tree_1!MC_BD_D_root_C_solar_permit</vt:lpstr>
      <vt:lpstr>MC_Tree_1!MC_BD_D_root_C_wind_permit</vt:lpstr>
      <vt:lpstr>MC_Tree_1!MC_BD_D_root_T_none</vt:lpstr>
      <vt:lpstr>MC_Tree_1!MC_BP_C_hybrid_market_delay_T_hybrid_delay_high</vt:lpstr>
      <vt:lpstr>MC_Tree_1!MC_BP_C_hybrid_market_delay_T_hybrid_delay_low</vt:lpstr>
      <vt:lpstr>MC_Tree_1!MC_BP_C_hybrid_market_delay_T_hybrid_delay_mod</vt:lpstr>
      <vt:lpstr>MC_Tree_1!MC_BP_C_hybrid_market_T_hybrid_high</vt:lpstr>
      <vt:lpstr>MC_Tree_1!MC_BP_C_hybrid_market_T_hybrid_low</vt:lpstr>
      <vt:lpstr>MC_Tree_1!MC_BP_C_hybrid_market_T_hybrid_mod</vt:lpstr>
      <vt:lpstr>MC_Tree_1!MC_BP_C_hybrid_permit_C_hybrid_market</vt:lpstr>
      <vt:lpstr>MC_Tree_1!MC_BP_C_hybrid_permit_C_hybrid_market_delay</vt:lpstr>
      <vt:lpstr>MC_Tree_1!MC_BP_C_hybrid_permit_T_hybrid_blocked</vt:lpstr>
      <vt:lpstr>MC_Tree_1!MC_BP_C_solar_gen_fav_T_solar_fav_avg</vt:lpstr>
      <vt:lpstr>MC_Tree_1!MC_BP_C_solar_gen_fav_T_solar_fav_high</vt:lpstr>
      <vt:lpstr>MC_Tree_1!MC_BP_C_solar_gen_fav_T_solar_fav_low</vt:lpstr>
      <vt:lpstr>MC_Tree_1!MC_BP_C_solar_gen_neut_T_solar_neut_avg</vt:lpstr>
      <vt:lpstr>MC_Tree_1!MC_BP_C_solar_gen_neut_T_solar_neut_high</vt:lpstr>
      <vt:lpstr>MC_Tree_1!MC_BP_C_solar_gen_neut_T_solar_neut_low</vt:lpstr>
      <vt:lpstr>MC_Tree_1!MC_BP_C_solar_gen_unfav_T_solar_unfav_avg</vt:lpstr>
      <vt:lpstr>MC_Tree_1!MC_BP_C_solar_gen_unfav_T_solar_unfav_high</vt:lpstr>
      <vt:lpstr>MC_Tree_1!MC_BP_C_solar_gen_unfav_T_solar_unfav_low</vt:lpstr>
      <vt:lpstr>MC_Tree_1!MC_BP_C_solar_permit_C_solar_policy</vt:lpstr>
      <vt:lpstr>MC_Tree_1!MC_BP_C_solar_permit_C_solar_policy_delay</vt:lpstr>
      <vt:lpstr>MC_Tree_1!MC_BP_C_solar_permit_T_solar_blocked</vt:lpstr>
      <vt:lpstr>MC_Tree_1!MC_BP_C_solar_policy_C_solar_gen_fav</vt:lpstr>
      <vt:lpstr>MC_Tree_1!MC_BP_C_solar_policy_C_solar_gen_neut</vt:lpstr>
      <vt:lpstr>MC_Tree_1!MC_BP_C_solar_policy_C_solar_gen_unfav</vt:lpstr>
      <vt:lpstr>MC_Tree_1!MC_BP_C_solar_policy_delay_T_solar_delay_fav</vt:lpstr>
      <vt:lpstr>MC_Tree_1!MC_BP_C_solar_policy_delay_T_solar_delay_neut</vt:lpstr>
      <vt:lpstr>MC_Tree_1!MC_BP_C_solar_policy_delay_T_solar_delay_unfav</vt:lpstr>
      <vt:lpstr>MC_Tree_1!MC_BP_C_wind_permit_C_wind_resource</vt:lpstr>
      <vt:lpstr>MC_Tree_1!MC_BP_C_wind_permit_C_wind_resource_delay</vt:lpstr>
      <vt:lpstr>MC_Tree_1!MC_BP_C_wind_permit_T_wind_blocked</vt:lpstr>
      <vt:lpstr>MC_Tree_1!MC_BP_C_wind_resource_delay_T_wind_delay_exc</vt:lpstr>
      <vt:lpstr>MC_Tree_1!MC_BP_C_wind_resource_delay_T_wind_delay_good</vt:lpstr>
      <vt:lpstr>MC_Tree_1!MC_BP_C_wind_resource_delay_T_wind_delay_poor</vt:lpstr>
      <vt:lpstr>MC_Tree_1!MC_BP_C_wind_resource_T_wind_excellent</vt:lpstr>
      <vt:lpstr>MC_Tree_1!MC_BP_C_wind_resource_T_wind_good</vt:lpstr>
      <vt:lpstr>MC_Tree_1!MC_BP_C_wind_resource_T_wind_poor</vt:lpstr>
      <vt:lpstr>MC_Tree_1!MC_BV_C_hybrid_market_delay_T_hybrid_delay_high</vt:lpstr>
      <vt:lpstr>MC_Tree_1!MC_BV_C_hybrid_market_delay_T_hybrid_delay_low</vt:lpstr>
      <vt:lpstr>MC_Tree_1!MC_BV_C_hybrid_market_delay_T_hybrid_delay_mod</vt:lpstr>
      <vt:lpstr>MC_Tree_1!MC_BV_C_hybrid_market_T_hybrid_high</vt:lpstr>
      <vt:lpstr>MC_Tree_1!MC_BV_C_hybrid_market_T_hybrid_low</vt:lpstr>
      <vt:lpstr>MC_Tree_1!MC_BV_C_hybrid_market_T_hybrid_mod</vt:lpstr>
      <vt:lpstr>MC_Tree_1!MC_BV_C_hybrid_permit_C_hybrid_market</vt:lpstr>
      <vt:lpstr>MC_Tree_1!MC_BV_C_hybrid_permit_C_hybrid_market_delay</vt:lpstr>
      <vt:lpstr>MC_Tree_1!MC_BV_C_hybrid_permit_T_hybrid_blocked</vt:lpstr>
      <vt:lpstr>MC_Tree_1!MC_BV_C_solar_gen_fav_T_solar_fav_avg</vt:lpstr>
      <vt:lpstr>MC_Tree_1!MC_BV_C_solar_gen_fav_T_solar_fav_high</vt:lpstr>
      <vt:lpstr>MC_Tree_1!MC_BV_C_solar_gen_fav_T_solar_fav_low</vt:lpstr>
      <vt:lpstr>MC_Tree_1!MC_BV_C_solar_gen_neut_T_solar_neut_avg</vt:lpstr>
      <vt:lpstr>MC_Tree_1!MC_BV_C_solar_gen_neut_T_solar_neut_high</vt:lpstr>
      <vt:lpstr>MC_Tree_1!MC_BV_C_solar_gen_neut_T_solar_neut_low</vt:lpstr>
      <vt:lpstr>MC_Tree_1!MC_BV_C_solar_gen_unfav_T_solar_unfav_avg</vt:lpstr>
      <vt:lpstr>MC_Tree_1!MC_BV_C_solar_gen_unfav_T_solar_unfav_high</vt:lpstr>
      <vt:lpstr>MC_Tree_1!MC_BV_C_solar_gen_unfav_T_solar_unfav_low</vt:lpstr>
      <vt:lpstr>MC_Tree_1!MC_BV_C_solar_permit_C_solar_policy</vt:lpstr>
      <vt:lpstr>MC_Tree_1!MC_BV_C_solar_permit_C_solar_policy_delay</vt:lpstr>
      <vt:lpstr>MC_Tree_1!MC_BV_C_solar_permit_T_solar_blocked</vt:lpstr>
      <vt:lpstr>MC_Tree_1!MC_BV_C_solar_policy_C_solar_gen_fav</vt:lpstr>
      <vt:lpstr>MC_Tree_1!MC_BV_C_solar_policy_C_solar_gen_neut</vt:lpstr>
      <vt:lpstr>MC_Tree_1!MC_BV_C_solar_policy_C_solar_gen_unfav</vt:lpstr>
      <vt:lpstr>MC_Tree_1!MC_BV_C_solar_policy_delay_T_solar_delay_fav</vt:lpstr>
      <vt:lpstr>MC_Tree_1!MC_BV_C_solar_policy_delay_T_solar_delay_neut</vt:lpstr>
      <vt:lpstr>MC_Tree_1!MC_BV_C_solar_policy_delay_T_solar_delay_unfav</vt:lpstr>
      <vt:lpstr>MC_Tree_1!MC_BV_C_wind_permit_C_wind_resource</vt:lpstr>
      <vt:lpstr>MC_Tree_1!MC_BV_C_wind_permit_C_wind_resource_delay</vt:lpstr>
      <vt:lpstr>MC_Tree_1!MC_BV_C_wind_permit_T_wind_blocked</vt:lpstr>
      <vt:lpstr>MC_Tree_1!MC_BV_C_wind_resource_delay_T_wind_delay_exc</vt:lpstr>
      <vt:lpstr>MC_Tree_1!MC_BV_C_wind_resource_delay_T_wind_delay_good</vt:lpstr>
      <vt:lpstr>MC_Tree_1!MC_BV_C_wind_resource_delay_T_wind_delay_poor</vt:lpstr>
      <vt:lpstr>MC_Tree_1!MC_BV_C_wind_resource_T_wind_excellent</vt:lpstr>
      <vt:lpstr>MC_Tree_1!MC_BV_C_wind_resource_T_wind_good</vt:lpstr>
      <vt:lpstr>MC_Tree_1!MC_BV_C_wind_resource_T_wind_poor</vt:lpstr>
      <vt:lpstr>MC_Tree_1!MC_BV_D_root_C_hybrid_permit</vt:lpstr>
      <vt:lpstr>MC_Tree_1!MC_BV_D_root_C_solar_permit</vt:lpstr>
      <vt:lpstr>MC_Tree_1!MC_BV_D_root_C_wind_permit</vt:lpstr>
      <vt:lpstr>MC_Tree_1!MC_BV_D_root_T_none</vt:lpstr>
      <vt:lpstr>MC_Tree_1!MC_N_C_hybrid_market</vt:lpstr>
      <vt:lpstr>MC_Tree_1!MC_N_C_hybrid_market_delay</vt:lpstr>
      <vt:lpstr>MC_Tree_1!MC_N_C_hybrid_permit</vt:lpstr>
      <vt:lpstr>MC_Tree_1!MC_N_C_solar_gen_fav</vt:lpstr>
      <vt:lpstr>MC_Tree_1!MC_N_C_solar_gen_neut</vt:lpstr>
      <vt:lpstr>MC_Tree_1!MC_N_C_solar_gen_unfav</vt:lpstr>
      <vt:lpstr>MC_Tree_1!MC_N_C_solar_permit</vt:lpstr>
      <vt:lpstr>MC_Tree_1!MC_N_C_solar_policy</vt:lpstr>
      <vt:lpstr>MC_Tree_1!MC_N_C_solar_policy_delay</vt:lpstr>
      <vt:lpstr>MC_Tree_1!MC_N_C_wind_permit</vt:lpstr>
      <vt:lpstr>MC_Tree_1!MC_N_C_wind_resource</vt:lpstr>
      <vt:lpstr>MC_Tree_1!MC_N_C_wind_resource_delay</vt:lpstr>
      <vt:lpstr>MC_Tree_1!MC_N_D_root</vt:lpstr>
      <vt:lpstr>MC_Tree_1!MC_NP_T_hybrid_blocked</vt:lpstr>
      <vt:lpstr>MC_Tree_1!MC_NP_T_hybrid_delay_high</vt:lpstr>
      <vt:lpstr>MC_Tree_1!MC_NP_T_hybrid_delay_low</vt:lpstr>
      <vt:lpstr>MC_Tree_1!MC_NP_T_hybrid_delay_mod</vt:lpstr>
      <vt:lpstr>MC_Tree_1!MC_NP_T_hybrid_high</vt:lpstr>
      <vt:lpstr>MC_Tree_1!MC_NP_T_hybrid_low</vt:lpstr>
      <vt:lpstr>MC_Tree_1!MC_NP_T_hybrid_mod</vt:lpstr>
      <vt:lpstr>MC_Tree_1!MC_NP_T_none</vt:lpstr>
      <vt:lpstr>MC_Tree_1!MC_NP_T_solar_blocked</vt:lpstr>
      <vt:lpstr>MC_Tree_1!MC_NP_T_solar_delay_fav</vt:lpstr>
      <vt:lpstr>MC_Tree_1!MC_NP_T_solar_delay_neut</vt:lpstr>
      <vt:lpstr>MC_Tree_1!MC_NP_T_solar_delay_unfav</vt:lpstr>
      <vt:lpstr>MC_Tree_1!MC_NP_T_solar_fav_avg</vt:lpstr>
      <vt:lpstr>MC_Tree_1!MC_NP_T_solar_fav_high</vt:lpstr>
      <vt:lpstr>MC_Tree_1!MC_NP_T_solar_fav_low</vt:lpstr>
      <vt:lpstr>MC_Tree_1!MC_NP_T_solar_neut_avg</vt:lpstr>
      <vt:lpstr>MC_Tree_1!MC_NP_T_solar_neut_high</vt:lpstr>
      <vt:lpstr>MC_Tree_1!MC_NP_T_solar_neut_low</vt:lpstr>
      <vt:lpstr>MC_Tree_1!MC_NP_T_solar_unfav_avg</vt:lpstr>
      <vt:lpstr>MC_Tree_1!MC_NP_T_solar_unfav_high</vt:lpstr>
      <vt:lpstr>MC_Tree_1!MC_NP_T_solar_unfav_low</vt:lpstr>
      <vt:lpstr>MC_Tree_1!MC_NP_T_wind_blocked</vt:lpstr>
      <vt:lpstr>MC_Tree_1!MC_NP_T_wind_delay_exc</vt:lpstr>
      <vt:lpstr>MC_Tree_1!MC_NP_T_wind_delay_good</vt:lpstr>
      <vt:lpstr>MC_Tree_1!MC_NP_T_wind_delay_poor</vt:lpstr>
      <vt:lpstr>MC_Tree_1!MC_NP_T_wind_excellent</vt:lpstr>
      <vt:lpstr>MC_Tree_1!MC_NP_T_wind_good</vt:lpstr>
      <vt:lpstr>MC_Tree_1!MC_NP_T_wind_poor</vt:lpstr>
      <vt:lpstr>MC_Tree_1!MC_V_C_hybrid_market</vt:lpstr>
      <vt:lpstr>MC_Tree_1!MC_V_C_hybrid_market_delay</vt:lpstr>
      <vt:lpstr>MC_Tree_1!MC_V_C_hybrid_permit</vt:lpstr>
      <vt:lpstr>MC_Tree_1!MC_V_C_solar_gen_fav</vt:lpstr>
      <vt:lpstr>MC_Tree_1!MC_V_C_solar_gen_neut</vt:lpstr>
      <vt:lpstr>MC_Tree_1!MC_V_C_solar_gen_unfav</vt:lpstr>
      <vt:lpstr>MC_Tree_1!MC_V_C_solar_permit</vt:lpstr>
      <vt:lpstr>MC_Tree_1!MC_V_C_solar_policy</vt:lpstr>
      <vt:lpstr>MC_Tree_1!MC_V_C_solar_policy_delay</vt:lpstr>
      <vt:lpstr>MC_Tree_1!MC_V_C_wind_permit</vt:lpstr>
      <vt:lpstr>MC_Tree_1!MC_V_C_wind_resource</vt:lpstr>
      <vt:lpstr>MC_Tree_1!MC_V_C_wind_resource_delay</vt:lpstr>
      <vt:lpstr>MC_Tree_1!MC_V_D_root</vt:lpstr>
      <vt:lpstr>MC_Tree_1!MC_V_T_hybrid_blocked</vt:lpstr>
      <vt:lpstr>MC_Tree_1!MC_V_T_hybrid_delay_high</vt:lpstr>
      <vt:lpstr>MC_Tree_1!MC_V_T_hybrid_delay_low</vt:lpstr>
      <vt:lpstr>MC_Tree_1!MC_V_T_hybrid_delay_mod</vt:lpstr>
      <vt:lpstr>MC_Tree_1!MC_V_T_hybrid_high</vt:lpstr>
      <vt:lpstr>MC_Tree_1!MC_V_T_hybrid_low</vt:lpstr>
      <vt:lpstr>MC_Tree_1!MC_V_T_hybrid_mod</vt:lpstr>
      <vt:lpstr>MC_Tree_1!MC_V_T_none</vt:lpstr>
      <vt:lpstr>MC_Tree_1!MC_V_T_solar_blocked</vt:lpstr>
      <vt:lpstr>MC_Tree_1!MC_V_T_solar_delay_fav</vt:lpstr>
      <vt:lpstr>MC_Tree_1!MC_V_T_solar_delay_neut</vt:lpstr>
      <vt:lpstr>MC_Tree_1!MC_V_T_solar_delay_unfav</vt:lpstr>
      <vt:lpstr>MC_Tree_1!MC_V_T_solar_fav_avg</vt:lpstr>
      <vt:lpstr>MC_Tree_1!MC_V_T_solar_fav_high</vt:lpstr>
      <vt:lpstr>MC_Tree_1!MC_V_T_solar_fav_low</vt:lpstr>
      <vt:lpstr>MC_Tree_1!MC_V_T_solar_neut_avg</vt:lpstr>
      <vt:lpstr>MC_Tree_1!MC_V_T_solar_neut_high</vt:lpstr>
      <vt:lpstr>MC_Tree_1!MC_V_T_solar_neut_low</vt:lpstr>
      <vt:lpstr>MC_Tree_1!MC_V_T_solar_unfav_avg</vt:lpstr>
      <vt:lpstr>MC_Tree_1!MC_V_T_solar_unfav_high</vt:lpstr>
      <vt:lpstr>MC_Tree_1!MC_V_T_solar_unfav_low</vt:lpstr>
      <vt:lpstr>MC_Tree_1!MC_V_T_wind_blocked</vt:lpstr>
      <vt:lpstr>MC_Tree_1!MC_V_T_wind_delay_exc</vt:lpstr>
      <vt:lpstr>MC_Tree_1!MC_V_T_wind_delay_good</vt:lpstr>
      <vt:lpstr>MC_Tree_1!MC_V_T_wind_delay_poor</vt:lpstr>
      <vt:lpstr>MC_Tree_1!MC_V_T_wind_excellent</vt:lpstr>
      <vt:lpstr>MC_Tree_1!MC_V_T_wind_good</vt:lpstr>
      <vt:lpstr>MC_Tree_1!MC_V_T_wind_poor</vt:lpstr>
      <vt:lpstr>SolarFarm50MwCost</vt:lpstr>
      <vt:lpstr>WindFarm30MwCost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2026-03-27T14:30:56Z</dcterms:created>
  <dcterms:modified xsi:type="dcterms:W3CDTF">2026-03-27T14:31:12Z</dcterms:modified>
</cp:coreProperties>
</file>