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99526F80-DDE1-4D89-91D7-4D9493E3BA21}" xr6:coauthVersionLast="47" xr6:coauthVersionMax="47" xr10:uidLastSave="{00000000-0000-0000-0000-000000000000}"/>
  <bookViews>
    <workbookView xWindow="-98" yWindow="-98" windowWidth="21795" windowHeight="12975" firstSheet="2" activeTab="2" xr2:uid="{B7A41A19-F527-4B81-99EA-023022D095F1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_MC_Calc!$A$1:$BT$1</definedName>
    <definedName name="AppealRetryCost">MC_Tree_1!$C$9</definedName>
    <definedName name="BuyDevelopCommercialCost">MC_Tree_1!$C$7</definedName>
    <definedName name="BuyDevelopResidentialCost">MC_Tree_1!$C$6</definedName>
    <definedName name="BuyHoldSellLaterCost">MC_Tree_1!$C$8</definedName>
    <definedName name="MC_BD_D_denied_res_C_appeal_res" localSheetId="3">MC_Tree_1!$E$40</definedName>
    <definedName name="MC_BD_D_denied_res_T_sell_land_res" localSheetId="3">MC_Tree_1!$E$46</definedName>
    <definedName name="MC_BD_D_root_C_appreciation" localSheetId="3">MC_Tree_1!$C$72</definedName>
    <definedName name="MC_BD_D_root_C_permits_com" localSheetId="3">MC_Tree_1!$C$58</definedName>
    <definedName name="MC_BD_D_root_C_permits_res" localSheetId="3">MC_Tree_1!$C$28</definedName>
    <definedName name="MC_BD_D_root_T_pass" localSheetId="3">MC_Tree_1!$C$78</definedName>
    <definedName name="MC_BP_C_appeal_res_T_appeal_lose" localSheetId="3">MC_Tree_1!$F$42</definedName>
    <definedName name="MC_BP_C_appeal_res_T_appeal_win" localSheetId="3">MC_Tree_1!$F$38</definedName>
    <definedName name="MC_BP_C_appreciation_T_hold_flat" localSheetId="3">MC_Tree_1!$D$76</definedName>
    <definedName name="MC_BP_C_appreciation_T_hold_high" localSheetId="3">MC_Tree_1!$D$70</definedName>
    <definedName name="MC_BP_C_appreciation_T_hold_mod" localSheetId="3">MC_Tree_1!$D$74</definedName>
    <definedName name="MC_BP_C_market_com_cond_T_com_cond_moderate" localSheetId="3">MC_Tree_1!$E$64</definedName>
    <definedName name="MC_BP_C_market_com_cond_T_com_cond_strong" localSheetId="3">MC_Tree_1!$E$60</definedName>
    <definedName name="MC_BP_C_market_com_cond_T_com_cond_weak" localSheetId="3">MC_Tree_1!$E$66</definedName>
    <definedName name="MC_BP_C_market_com_T_com_moderate" localSheetId="3">MC_Tree_1!$E$54</definedName>
    <definedName name="MC_BP_C_market_com_T_com_strong" localSheetId="3">MC_Tree_1!$E$50</definedName>
    <definedName name="MC_BP_C_market_com_T_com_weak" localSheetId="3">MC_Tree_1!$E$56</definedName>
    <definedName name="MC_BP_C_market_res_delayed_T_res_delayed_cool" localSheetId="3">MC_Tree_1!$E$36</definedName>
    <definedName name="MC_BP_C_market_res_delayed_T_res_delayed_hot" localSheetId="3">MC_Tree_1!$E$30</definedName>
    <definedName name="MC_BP_C_market_res_delayed_T_res_delayed_normal" localSheetId="3">MC_Tree_1!$E$34</definedName>
    <definedName name="MC_BP_C_market_res_T_res_cool" localSheetId="3">MC_Tree_1!$E$26</definedName>
    <definedName name="MC_BP_C_market_res_T_res_hot" localSheetId="3">MC_Tree_1!$E$20</definedName>
    <definedName name="MC_BP_C_market_res_T_res_normal" localSheetId="3">MC_Tree_1!$E$24</definedName>
    <definedName name="MC_BP_C_permits_com_C_market_com" localSheetId="3">MC_Tree_1!$D$52</definedName>
    <definedName name="MC_BP_C_permits_com_C_market_com_cond" localSheetId="3">MC_Tree_1!$D$62</definedName>
    <definedName name="MC_BP_C_permits_com_T_com_denied" localSheetId="3">MC_Tree_1!$D$68</definedName>
    <definedName name="MC_BP_C_permits_res_C_market_res" localSheetId="3">MC_Tree_1!$D$22</definedName>
    <definedName name="MC_BP_C_permits_res_C_market_res_delayed" localSheetId="3">MC_Tree_1!$D$32</definedName>
    <definedName name="MC_BP_C_permits_res_D_denied_res" localSheetId="3">MC_Tree_1!$D$44</definedName>
    <definedName name="MC_BV_C_appeal_res_T_appeal_lose" localSheetId="3">MC_Tree_1!$F$43</definedName>
    <definedName name="MC_BV_C_appeal_res_T_appeal_win" localSheetId="3">MC_Tree_1!$F$39</definedName>
    <definedName name="MC_BV_C_appreciation_T_hold_flat" localSheetId="3">MC_Tree_1!$D$77</definedName>
    <definedName name="MC_BV_C_appreciation_T_hold_high" localSheetId="3">MC_Tree_1!$D$71</definedName>
    <definedName name="MC_BV_C_appreciation_T_hold_mod" localSheetId="3">MC_Tree_1!$D$75</definedName>
    <definedName name="MC_BV_C_market_com_cond_T_com_cond_moderate" localSheetId="3">MC_Tree_1!$E$65</definedName>
    <definedName name="MC_BV_C_market_com_cond_T_com_cond_strong" localSheetId="3">MC_Tree_1!$E$61</definedName>
    <definedName name="MC_BV_C_market_com_cond_T_com_cond_weak" localSheetId="3">MC_Tree_1!$E$67</definedName>
    <definedName name="MC_BV_C_market_com_T_com_moderate" localSheetId="3">MC_Tree_1!$E$55</definedName>
    <definedName name="MC_BV_C_market_com_T_com_strong" localSheetId="3">MC_Tree_1!$E$51</definedName>
    <definedName name="MC_BV_C_market_com_T_com_weak" localSheetId="3">MC_Tree_1!$E$57</definedName>
    <definedName name="MC_BV_C_market_res_delayed_T_res_delayed_cool" localSheetId="3">MC_Tree_1!$E$37</definedName>
    <definedName name="MC_BV_C_market_res_delayed_T_res_delayed_hot" localSheetId="3">MC_Tree_1!$E$31</definedName>
    <definedName name="MC_BV_C_market_res_delayed_T_res_delayed_normal" localSheetId="3">MC_Tree_1!$E$35</definedName>
    <definedName name="MC_BV_C_market_res_T_res_cool" localSheetId="3">MC_Tree_1!$E$27</definedName>
    <definedName name="MC_BV_C_market_res_T_res_hot" localSheetId="3">MC_Tree_1!$E$21</definedName>
    <definedName name="MC_BV_C_market_res_T_res_normal" localSheetId="3">MC_Tree_1!$E$25</definedName>
    <definedName name="MC_BV_C_permits_com_C_market_com" localSheetId="3">MC_Tree_1!$D$53</definedName>
    <definedName name="MC_BV_C_permits_com_C_market_com_cond" localSheetId="3">MC_Tree_1!$D$63</definedName>
    <definedName name="MC_BV_C_permits_com_T_com_denied" localSheetId="3">MC_Tree_1!$D$69</definedName>
    <definedName name="MC_BV_C_permits_res_C_market_res" localSheetId="3">MC_Tree_1!$D$23</definedName>
    <definedName name="MC_BV_C_permits_res_C_market_res_delayed" localSheetId="3">MC_Tree_1!$D$33</definedName>
    <definedName name="MC_BV_C_permits_res_D_denied_res" localSheetId="3">MC_Tree_1!$D$45</definedName>
    <definedName name="MC_BV_D_denied_res_C_appeal_res" localSheetId="3">MC_Tree_1!$E$41</definedName>
    <definedName name="MC_BV_D_denied_res_T_sell_land_res" localSheetId="3">MC_Tree_1!$E$47</definedName>
    <definedName name="MC_BV_D_root_C_appreciation" localSheetId="3">MC_Tree_1!$C$73</definedName>
    <definedName name="MC_BV_D_root_C_permits_com" localSheetId="3">MC_Tree_1!$C$59</definedName>
    <definedName name="MC_BV_D_root_C_permits_res" localSheetId="3">MC_Tree_1!$C$29</definedName>
    <definedName name="MC_BV_D_root_T_pass" localSheetId="3">MC_Tree_1!$C$79</definedName>
    <definedName name="MC_N_C_appeal_res" localSheetId="3">MC_Tree_1!$F$40</definedName>
    <definedName name="MC_N_C_appreciation" localSheetId="3">MC_Tree_1!$D$72</definedName>
    <definedName name="MC_N_C_market_com" localSheetId="3">MC_Tree_1!$E$52</definedName>
    <definedName name="MC_N_C_market_com_cond" localSheetId="3">MC_Tree_1!$E$62</definedName>
    <definedName name="MC_N_C_market_res" localSheetId="3">MC_Tree_1!$E$22</definedName>
    <definedName name="MC_N_C_market_res_delayed" localSheetId="3">MC_Tree_1!$E$32</definedName>
    <definedName name="MC_N_C_permits_com" localSheetId="3">MC_Tree_1!$D$58</definedName>
    <definedName name="MC_N_C_permits_res" localSheetId="3">MC_Tree_1!$D$28</definedName>
    <definedName name="MC_N_D_denied_res" localSheetId="3">MC_Tree_1!$E$44</definedName>
    <definedName name="MC_N_D_root" localSheetId="3">MC_Tree_1!$C$48</definedName>
    <definedName name="MC_NP_T_appeal_lose" localSheetId="3">MC_Tree_1!$G$42</definedName>
    <definedName name="MC_NP_T_appeal_win" localSheetId="3">MC_Tree_1!$G$38</definedName>
    <definedName name="MC_NP_T_com_cond_moderate" localSheetId="3">MC_Tree_1!$F$64</definedName>
    <definedName name="MC_NP_T_com_cond_strong" localSheetId="3">MC_Tree_1!$F$60</definedName>
    <definedName name="MC_NP_T_com_cond_weak" localSheetId="3">MC_Tree_1!$F$66</definedName>
    <definedName name="MC_NP_T_com_denied" localSheetId="3">MC_Tree_1!$E$68</definedName>
    <definedName name="MC_NP_T_com_moderate" localSheetId="3">MC_Tree_1!$F$54</definedName>
    <definedName name="MC_NP_T_com_strong" localSheetId="3">MC_Tree_1!$F$50</definedName>
    <definedName name="MC_NP_T_com_weak" localSheetId="3">MC_Tree_1!$F$56</definedName>
    <definedName name="MC_NP_T_hold_flat" localSheetId="3">MC_Tree_1!$E$76</definedName>
    <definedName name="MC_NP_T_hold_high" localSheetId="3">MC_Tree_1!$E$70</definedName>
    <definedName name="MC_NP_T_hold_mod" localSheetId="3">MC_Tree_1!$E$74</definedName>
    <definedName name="MC_NP_T_pass" localSheetId="3">MC_Tree_1!$D$78</definedName>
    <definedName name="MC_NP_T_res_cool" localSheetId="3">MC_Tree_1!$F$26</definedName>
    <definedName name="MC_NP_T_res_delayed_cool" localSheetId="3">MC_Tree_1!$F$36</definedName>
    <definedName name="MC_NP_T_res_delayed_hot" localSheetId="3">MC_Tree_1!$F$30</definedName>
    <definedName name="MC_NP_T_res_delayed_normal" localSheetId="3">MC_Tree_1!$F$34</definedName>
    <definedName name="MC_NP_T_res_hot" localSheetId="3">MC_Tree_1!$F$20</definedName>
    <definedName name="MC_NP_T_res_normal" localSheetId="3">MC_Tree_1!$F$24</definedName>
    <definedName name="MC_NP_T_sell_land_res" localSheetId="3">MC_Tree_1!$F$46</definedName>
    <definedName name="MC_V_C_appeal_res" localSheetId="3">MC_Tree_1!$F$41</definedName>
    <definedName name="MC_V_C_appreciation" localSheetId="3">MC_Tree_1!$D$73</definedName>
    <definedName name="MC_V_C_market_com" localSheetId="3">MC_Tree_1!$E$53</definedName>
    <definedName name="MC_V_C_market_com_cond" localSheetId="3">MC_Tree_1!$E$63</definedName>
    <definedName name="MC_V_C_market_res" localSheetId="3">MC_Tree_1!$E$23</definedName>
    <definedName name="MC_V_C_market_res_delayed" localSheetId="3">MC_Tree_1!$E$33</definedName>
    <definedName name="MC_V_C_permits_com" localSheetId="3">MC_Tree_1!$D$59</definedName>
    <definedName name="MC_V_C_permits_res" localSheetId="3">MC_Tree_1!$D$29</definedName>
    <definedName name="MC_V_D_denied_res" localSheetId="3">MC_Tree_1!$E$45</definedName>
    <definedName name="MC_V_D_root" localSheetId="3">MC_Tree_1!$C$49</definedName>
    <definedName name="MC_V_T_appeal_lose" localSheetId="3">MC_Tree_1!$G$43</definedName>
    <definedName name="MC_V_T_appeal_win" localSheetId="3">MC_Tree_1!$G$39</definedName>
    <definedName name="MC_V_T_com_cond_moderate" localSheetId="3">MC_Tree_1!$F$65</definedName>
    <definedName name="MC_V_T_com_cond_strong" localSheetId="3">MC_Tree_1!$F$61</definedName>
    <definedName name="MC_V_T_com_cond_weak" localSheetId="3">MC_Tree_1!$F$67</definedName>
    <definedName name="MC_V_T_com_denied" localSheetId="3">MC_Tree_1!$E$69</definedName>
    <definedName name="MC_V_T_com_moderate" localSheetId="3">MC_Tree_1!$F$55</definedName>
    <definedName name="MC_V_T_com_strong" localSheetId="3">MC_Tree_1!$F$51</definedName>
    <definedName name="MC_V_T_com_weak" localSheetId="3">MC_Tree_1!$F$57</definedName>
    <definedName name="MC_V_T_hold_flat" localSheetId="3">MC_Tree_1!$E$77</definedName>
    <definedName name="MC_V_T_hold_high" localSheetId="3">MC_Tree_1!$E$71</definedName>
    <definedName name="MC_V_T_hold_mod" localSheetId="3">MC_Tree_1!$E$75</definedName>
    <definedName name="MC_V_T_pass" localSheetId="3">MC_Tree_1!$D$79</definedName>
    <definedName name="MC_V_T_res_cool" localSheetId="3">MC_Tree_1!$F$27</definedName>
    <definedName name="MC_V_T_res_delayed_cool" localSheetId="3">MC_Tree_1!$F$37</definedName>
    <definedName name="MC_V_T_res_delayed_hot" localSheetId="3">MC_Tree_1!$F$31</definedName>
    <definedName name="MC_V_T_res_delayed_normal" localSheetId="3">MC_Tree_1!$F$35</definedName>
    <definedName name="MC_V_T_res_hot" localSheetId="3">MC_Tree_1!$F$21</definedName>
    <definedName name="MC_V_T_res_normal" localSheetId="3">MC_Tree_1!$F$25</definedName>
    <definedName name="MC_V_T_sell_land_res" localSheetId="3">MC_Tree_1!$F$47</definedName>
    <definedName name="SellLandAsisValue">MC_Tree_1!$C$10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3" l="1"/>
  <c r="C59" i="3"/>
  <c r="C73" i="3"/>
  <c r="AY1" i="4" s="1"/>
  <c r="E47" i="3"/>
  <c r="E41" i="3"/>
  <c r="AZ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76" i="3"/>
  <c r="F67" i="3"/>
  <c r="F57" i="3"/>
  <c r="F47" i="3"/>
  <c r="F37" i="3"/>
  <c r="F27" i="3"/>
  <c r="E40" i="3"/>
  <c r="E75" i="3"/>
  <c r="F66" i="3"/>
  <c r="F56" i="3"/>
  <c r="F46" i="3"/>
  <c r="F36" i="3"/>
  <c r="F26" i="3"/>
  <c r="E74" i="3"/>
  <c r="F65" i="3"/>
  <c r="F55" i="3"/>
  <c r="E45" i="3"/>
  <c r="F35" i="3"/>
  <c r="F25" i="3"/>
  <c r="D73" i="3"/>
  <c r="F54" i="3"/>
  <c r="G43" i="3"/>
  <c r="F34" i="3"/>
  <c r="F24" i="3"/>
  <c r="E23" i="3"/>
  <c r="F64" i="3"/>
  <c r="E71" i="3"/>
  <c r="E63" i="3"/>
  <c r="G42" i="3"/>
  <c r="D79" i="3"/>
  <c r="E70" i="3"/>
  <c r="F61" i="3"/>
  <c r="F51" i="3"/>
  <c r="F41" i="3"/>
  <c r="F31" i="3"/>
  <c r="F21" i="3"/>
  <c r="D78" i="3"/>
  <c r="E69" i="3"/>
  <c r="F60" i="3"/>
  <c r="F50" i="3"/>
  <c r="G39" i="3"/>
  <c r="F30" i="3"/>
  <c r="F20" i="3"/>
  <c r="C72" i="3"/>
  <c r="E77" i="3"/>
  <c r="E68" i="3"/>
  <c r="D59" i="3"/>
  <c r="C49" i="3"/>
  <c r="G38" i="3"/>
  <c r="D29" i="3"/>
  <c r="C58" i="3"/>
  <c r="C28" i="3"/>
  <c r="E53" i="3"/>
  <c r="E46" i="3"/>
  <c r="E33" i="3"/>
  <c r="C78" i="3"/>
</calcChain>
</file>

<file path=xl/sharedStrings.xml><?xml version="1.0" encoding="utf-8"?>
<sst xmlns="http://schemas.openxmlformats.org/spreadsheetml/2006/main" count="86" uniqueCount="79">
  <si>
    <t>{"_v":2,"trees":{"MC_Tree_1":"{\r\n  \"RootId\": \"D_root\",\r\n  \"Nodes\": {\r\n    \"D_root\": {\r\n      \"type\": \"decision\",\r\n      \"id\": \"D_root\",\r\n      \"name\": \"Land Acquisition\",\r\n      \"options\": [\r\n        {\r\n          \"name\": \"Buy \u0026 Develop Residential\",\r\n          \"childId\": \"C_permits_res\",\r\n          \"value\": -800000\r\n        },\r\n        {\r\n          \"name\": \"Buy \u0026 Develop Commercial\",\r\n          \"childId\": \"C_permits_com\",\r\n          \"value\": -1200000\r\n        },\r\n        {\r\n          \"name\": \"Buy \u0026 Hold (Sell Later)\",\r\n          \"childId\": \"C_appreciation\",\r\n          \"value\": -500000\r\n        },\r\n        {\r\n          \"name\": \"Don\u0027t Buy\",\r\n          \"childId\": \"T_pass\"\r\n        }\r\n      ]\r\n    },\r\n    \"C_permits_res\": {\r\n      \"type\": \"chance\",\r\n      \"id\": \"C_permits_res\",\r\n      \"name\": \"Permits \u0026 Zoning\",\r\n      \"branches\": [\r\n        {\r\n          \"name\": \"Approved Quickly\",\r\n          \"probability\": 0.6,\r\n          \"childId\": \"C_market_res\"\r\n        },\r\n        {\r\n          \"name\": \"Delayed (Extra Cost)\",\r\n          \"probability\": 0.3,\r\n          \"childId\": \"C_market_res_delayed\",\r\n          \"value\": -150000\r\n        },\r\n        {\r\n          \"name\": \"Denied\",\r\n          \"probability\": 0.1,\r\n          \"childId\": \"D_denied_res\"\r\n        }\r\n      ]\r\n    },\r\n    \"C_market_res\": {\r\n      \"type\": \"chance\",\r\n      \"id\": \"C_market_res\",\r\n      \"name\": \"Housing Market\",\r\n      \"branches\": [\r\n        {\r\n          \"name\": \"Hot Market\",\r\n          \"probability\": 0.25,\r\n          \"childId\": \"T_res_hot\",\r\n          \"value\": 2200000\r\n        },\r\n        {\r\n          \"name\": \"Normal Market\",\r\n          \"probability\": 0.5,\r\n          \"childId\": \"T_res_normal\",\r\n          \"value\": 1500000\r\n        },\r\n        {\r\n          \"name\": \"Cool Market\",\r\n          \"probability\": 0.25,\r\n          \"childId\": \"T_res_cool\",\r\n          \"value\": 900000\r\n        }\r\n      ]\r\n    },\r\n    \"C_market_res_delayed\": {\r\n      \"type\": \"chance\",\r\n      \"id\": \"C_market_res_delayed\",\r\n      \"name\": \"Housing Market (Delayed)\",\r\n      \"branches\": [\r\n        {\r\n          \"name\": \"Hot Market\",\r\n          \"probability\": 0.2,\r\n          \"childId\": \"T_res_delayed_hot\",\r\n          \"value\": 2100000\r\n        },\r\n        {\r\n          \"name\": \"Normal Market\",\r\n          \"probability\": 0.5,\r\n          \"childId\": \"T_res_delayed_normal\",\r\n          \"value\": 1400000\r\n        },\r\n        {\r\n          \"name\": \"Cool Market\",\r\n          \"probability\": 0.3,\r\n          \"childId\": \"T_res_delayed_cool\",\r\n          \"value\": 800000\r\n        }\r\n      ]\r\n    },\r\n    \"D_denied_res\": {\r\n      \"type\": \"decision\",\r\n      \"id\": \"D_denied_res\",\r\n      \"name\": \"Permit Denied - Options\",\r\n      \"options\": [\r\n        {\r\n          \"name\": \"Appeal \u0026 Retry\",\r\n          \"childId\": \"C_appeal_res\",\r\n          \"value\": -75000\r\n        },\r\n        {\r\n          \"name\": \"Sell Land As-Is\",\r\n          \"childId\": \"T_sell_land_res\",\r\n          \"value\": 520000\r\n        }\r\n      ]\r\n    },\r\n    \"C_appeal_res\": {\r\n      \"type\": \"chance\",\r\n      \"id\": \"C_appeal_res\",\r\n      \"name\": \"Appeal Outcome\",\r\n      \"branches\": [\r\n        {\r\n          \"name\": \"Appeal Succeeds\",\r\n          \"probability\": 0.5,\r\n          \"childId\": \"T_appeal_win\",\r\n          \"value\": 1400000\r\n        },\r\n        {\r\n          \"name\": \"Appeal Fails\",\r\n          \"probability\": 0.5,\r\n          \"childId\": \"T_appeal_lose\",\r\n          \"value\": 450000\r\n        }\r\n      ]\r\n    },\r\n    \"T_res_hot\": {\r\n      \"type\": \"terminal\",\r\n      \"id\": \"T_res_hot\",\r\n      \"name\": \"Residential - Hot\",\r\n      \"value\": 0\r\n    },\r\n    \"T_res_normal\": {\r\n      \"type\": \"terminal\",\r\n      \"id\": \"T_res_normal\",\r\n      \"name\": \"Residential - Normal\",\r\n      \"value\": 0\r\n    },\r\n    \"T_res_cool\": {\r\n      \"type\": \"terminal\",\r\n      \"id\": \"T_res_cool\",\r\n      \"name\": \"Residential - Cool\",\r\n      \"value\": 0\r\n    },\r\n    \"T_res_delayed_hot\": {\r\n      \"type\": \"terminal\",\r\n      \"id\": \"T_res_delayed_hot\",\r\n      \"name\": \"Residential Delayed - Hot\",\r\n      \"value\": 0\r\n    },\r\n    \"T_res_delayed_normal\": {\r\n      \"type\": \"terminal\",\r\n      \"id\": \"T_res_delayed_normal\",\r\n      \"name\": \"Residential Delayed - Normal\",\r\n      \"value\": 0\r\n    },\r\n    \"T_res_delayed_cool\": {\r\n      \"type\": \"terminal\",\r\n      \"id\": \"T_res_delayed_cool\",\r\n      \"name\": \"Residential Delayed - Cool\",\r\n      \"value\": 0\r\n    },\r\n    \"T_appeal_win\": {\r\n      \"type\": \"terminal\",\r\n      \"id\": \"T_appeal_win\",\r\n      \"name\": \"Appeal Won - Build\",\r\n      \"value\": 0\r\n    },\r\n    \"T_appeal_lose\": {\r\n      \"type\": \"terminal\",\r\n      \"id\": \"T_appeal_lose\",\r\n      \"name\": \"Appeal Lost - Sell\",\r\n      \"value\": 0\r\n    },\r\n    \"T_sell_land_res\": {\r\n      \"type\": \"terminal\",\r\n      \"id\": \"T_sell_land_res\",\r\n      \"name\": \"Sell Vacant Land\",\r\n      \"value\": 0\r\n    },\r\n    \"C_permits_com\": {\r\n      \"type\": \"chance\",\r\n      \"id\": \"C_permits_com\",\r\n      \"name\": \"Commercial Zoning\",\r\n      \"branches\": [\r\n        {\r\n          \"name\": \"Approved\",\r\n          \"probability\": 0.7,\r\n          \"childId\": \"C_market_com\"\r\n        },\r\n        {\r\n          \"name\": \"Conditional Approval\",\r\n          \"probability\": 0.2,\r\n          \"childId\": \"C_market_com_cond\",\r\n          \"value\": -200000\r\n        },\r\n        {\r\n          \"name\": \"Denied\",\r\n          \"probability\": 0.1,\r\n          \"childId\": \"T_com_denied\",\r\n          \"value\": 550000\r\n        }\r\n      ]\r\n    },\r\n    \"C_market_com\": {\r\n      \"type\": \"chance\",\r\n      \"id\": \"C_market_com\",\r\n      \"name\": \"Commercial Demand\",\r\n      \"branches\": [\r\n        {\r\n          \"name\": \"Strong Demand\",\r\n          \"probability\": 0.3,\r\n          \"childId\": \"T_com_strong\",\r\n          \"value\": 3500000\r\n        },\r\n        {\r\n          \"name\": \"Moderate Demand\",\r\n          \"probability\": 0.5,\r\n          \"childId\": \"T_com_moderate\",\r\n          \"value\": 2000000\r\n        },\r\n        {\r\n          \"name\": \"Weak Demand\",\r\n          \"probability\": 0.2,\r\n          \"childId\": \"T_com_weak\",\r\n          \"value\": 1000000\r\n        }\r\n      ]\r\n    },\r\n    \"C_market_com_cond\": {\r\n      \"type\": \"chance\",\r\n      \"id\": \"C_market_com_cond\",\r\n      \"name\": \"Commercial Demand (Conditional)\",\r\n      \"branches\": [\r\n        {\r\n          \"name\": \"Strong Demand\",\r\n          \"probability\": 0.3,\r\n          \"childId\": \"T_com_cond_strong\",\r\n          \"value\": 3200000\r\n        },\r\n        {\r\n          \"name\": \"Moderate Demand\",\r\n          \"probability\": 0.5,\r\n          \"childId\": \"T_com_cond_moderate\",\r\n          \"value\": 1800000\r\n        },\r\n        {\r\n          \"name\": \"Weak Demand\",\r\n          \"probability\": 0.2,\r\n          \"childId\": \"T_com_cond_weak\",\r\n          \"value\": 900000\r\n        }\r\n      ]\r\n    },\r\n    \"T_com_strong\": {\r\n      \"type\": \"terminal\",\r\n      \"id\": \"T_com_strong\",\r\n      \"name\": \"Commercial - Strong\",\r\n      \"value\": 0\r\n    },\r\n    \"T_com_moderate\": {\r\n      \"type\": \"terminal\",\r\n      \"id\": \"T_com_moderate\",\r\n      \"name\": \"Commercial - Moderate\",\r\n      \"value\": 0\r\n    },\r\n    \"T_com_weak\": {\r\n      \"type\": \"terminal\",\r\n      \"id\": \"T_com_weak\",\r\n      \"name\": \"Commercial - Weak\",\r\n      \"value\": 0\r\n    },\r\n    \"T_com_cond_strong\": {\r\n      \"type\": \"terminal\",\r\n      \"id\": \"T_com_cond_strong\",\r\n      \"name\": \"Conditional - Strong\",\r\n      \"value\": 0\r\n    },\r\n    \"T_com_cond_moderate\": {\r\n      \"type\": \"terminal\",\r\n      \"id\": \"T_com_cond_moderate\",\r\n      \"name\": \"Conditional - Moderate\",\r\n      \"value\": 0\r\n    },\r\n    \"T_com_cond_weak\": {\r\n      \"type\": \"terminal\",\r\n      \"id\": \"T_com_cond_weak\",\r\n      \"name\": \"Conditional - Weak\",\r\n      \"value\": 0\r\n    },\r\n    \"T_com_denied\": {\r\n      \"type\": \"terminal\",\r\n      \"id\": \"T_com_denied\",\r\n      \"name\": \"Land Resale (Commercial)\",\r\n      \"value\": 0\r\n    },\r\n    \"C_appreciation\": {\r\n      \"type\": \"chance\",\r\n      \"id\": \"C_appreciation\",\r\n      \"name\": \"Land Appreciation (3 yr)\",\r\n      \"branches\": [\r\n        {\r\n          \"name\": \"High Appreciation\",\r\n          \"probability\": 0.2,\r\n          \"childId\": \"T_hold_high\",\r\n          \"value\": 700000\r\n        },\r\n        {\r\n          \"name\": \"Moderate Appreciation\",\r\n          \"probability\": 0.5,\r\n          \"childId\": \"T_hold_mod\",\r\n          \"value\": 575000\r\n        },\r\n        {\r\n          \"name\": \"Flat / Decline\",\r\n          \"probability\": 0.3,\r\n          \"childId\": \"T_hold_flat\",\r\n          \"value\": 475000\r\n        }\r\n      ]\r\n    },\r\n    \"T_hold_high\": {\r\n      \"type\": \"terminal\",\r\n      \"id\": \"T_hold_high\",\r\n      \"name\": \"Land +40%\",\r\n      \"value\": 0\r\n    },\r\n    \"T_hold_mod\": {\r\n      \"type\": \"terminal\",\r\n      \"id\": \"T_hold_mod\",\r\n      \"name\": \"Land +15%\",\r\n      \"value\": 0\r\n    },\r\n    \"T_hold_flat\": {\r\n      \"type\": \"terminal\",\r\n      \"id\": \"T_hold_flat\",\r\n      \"name\": \"Land Flat/-5%\",\r\n      \"value\": 0\r\n    },\r\n    \"T_pass\": {\r\n      \"type\": \"terminal\",\r\n      \"id\": \"T_pass\",\r\n      \"name\": \"No Purchase\",\r\n      \"value\": 0\r\n    }\r\n  },\r\n  \"Settings\": {\r\n    \"ModelName\": \"Real Estate Development\",\r\n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\"MC_BV_D_root_C_permits_res\": \"=-BuyDevelopResidentialCost\",\r\n      \"MC_BV_D_root_C_permits_com\": \"=-BuyDevelopCommercialCost\",\r\n      \"MC_BV_D_root_C_appreciation\": \"=-BuyHoldSellLaterCost\",\r\n      \"MC_BV_D_denied_res_C_appeal_res\": \"=-AppealRetryCost\",\r\n      \"MC_BV_D_denied_res_T_sell_land_res\": \"=SellLandAsisValue\"\r\n  }\r\n}"}}</t>
  </si>
  <si>
    <t>Housing Market</t>
  </si>
  <si>
    <t>Permits &amp; Zoning</t>
  </si>
  <si>
    <t>Housing Market (Delayed)</t>
  </si>
  <si>
    <t>Appeal Outcome</t>
  </si>
  <si>
    <t>Permit Denied - Options</t>
  </si>
  <si>
    <t>Land Acquisition</t>
  </si>
  <si>
    <t>Commercial Demand</t>
  </si>
  <si>
    <t>Commercial Zoning</t>
  </si>
  <si>
    <t>Commercial Demand (Conditional)</t>
  </si>
  <si>
    <t>Land Appreciation (3 yr)</t>
  </si>
  <si>
    <t>Real Estate Development — Control Panel</t>
  </si>
  <si>
    <t>Adjust parameters below to update the decision tree instantly</t>
  </si>
  <si>
    <t>Parameter</t>
  </si>
  <si>
    <t>Value</t>
  </si>
  <si>
    <t>Units</t>
  </si>
  <si>
    <t>Notes</t>
  </si>
  <si>
    <t>Buy &amp; Develop Residential</t>
  </si>
  <si>
    <t>$</t>
  </si>
  <si>
    <t>Investment for Permits &amp; Zoning path</t>
  </si>
  <si>
    <t>Buy &amp; Develop Commercial</t>
  </si>
  <si>
    <t>Investment for Commercial Zoning path</t>
  </si>
  <si>
    <t>Buy &amp; Hold (Sell Later)</t>
  </si>
  <si>
    <t>Investment for Land Appreciation (3 yr) path</t>
  </si>
  <si>
    <t>Appeal &amp; Retry</t>
  </si>
  <si>
    <t>Investment for Appeal Outcome path</t>
  </si>
  <si>
    <t>Sell Land As-Is</t>
  </si>
  <si>
    <t>Sell Vacant Land</t>
  </si>
  <si>
    <t>Real Estate Development Decision</t>
  </si>
  <si>
    <t>ModelChoice Example Model</t>
  </si>
  <si>
    <t>Background</t>
  </si>
  <si>
    <t>A real estate investment firm is evaluating a 5-acre parcel of undeveloped land</t>
  </si>
  <si>
    <t>on the outskirts of a growing metropolitan area. The land is currently zoned</t>
  </si>
  <si>
    <t>agricultural but sits within the city's planned expansion corridor.</t>
  </si>
  <si>
    <t>The firm must decide among four strategies, each carrying different risk and</t>
  </si>
  <si>
    <t>return profiles. A key uncertainty is the permitting process, which can</t>
  </si>
  <si>
    <t>significantly affect project timelines and costs.</t>
  </si>
  <si>
    <t>Option 1: Buy &amp; Develop Residential</t>
  </si>
  <si>
    <t>Purchase the land for $500K and invest $300K in residential development</t>
  </si>
  <si>
    <t>(total $800K). Permits may be approved quickly (60%), delayed with extra costs</t>
  </si>
  <si>
    <t>(30%, +$150K), or denied (10%). If denied, the firm can appeal ($75K) or sell.</t>
  </si>
  <si>
    <t>Option 2: Buy &amp; Develop Commercial</t>
  </si>
  <si>
    <t>Purchase and invest $1.2M total in a commercial project (retail/office space).</t>
  </si>
  <si>
    <t>Higher upfront cost but potentially much larger returns. Commercial zoning has</t>
  </si>
  <si>
    <t>a 70% approval rate, 20% conditional (extra $200K), 10% denial.</t>
  </si>
  <si>
    <t>Option 3: Buy &amp; Hold</t>
  </si>
  <si>
    <t>Purchase the land for $500K and hold for 3 years, betting on appreciation.</t>
  </si>
  <si>
    <t>Lower risk but limited upside. Land may appreciate 40%, 15%, or stay flat.</t>
  </si>
  <si>
    <t>Option 4: Don't Buy</t>
  </si>
  <si>
    <t>Walk away. Net payoff: $0.</t>
  </si>
  <si>
    <t>Decision Objective</t>
  </si>
  <si>
    <t>Maximize expected net profit. This model illustrates how regulatory risk</t>
  </si>
  <si>
    <t>(permitting) interacts with market risk to shape real estate decisions.</t>
  </si>
  <si>
    <t>Key Assumptions</t>
  </si>
  <si>
    <t>Land Purchase Price</t>
  </si>
  <si>
    <t>Included in all development options</t>
  </si>
  <si>
    <t>Residential Development Budget</t>
  </si>
  <si>
    <t>Land + construction + soft costs</t>
  </si>
  <si>
    <t>Commercial Development Budget</t>
  </si>
  <si>
    <t>Land + construction + tenant fit-out</t>
  </si>
  <si>
    <t>Permit Delay Extra Cost</t>
  </si>
  <si>
    <t>Carrying costs, redesign, re-filing</t>
  </si>
  <si>
    <t>Commercial Conditional Cost</t>
  </si>
  <si>
    <t>Environmental mitigation, design changes</t>
  </si>
  <si>
    <t>Permit Appeal Cost</t>
  </si>
  <si>
    <t>Legal fees, revised plans</t>
  </si>
  <si>
    <t>Residential Revenue (Hot)</t>
  </si>
  <si>
    <t>25% probability</t>
  </si>
  <si>
    <t>Residential Revenue (Normal)</t>
  </si>
  <si>
    <t>50% probability</t>
  </si>
  <si>
    <t>Commercial Revenue (Strong)</t>
  </si>
  <si>
    <t>30% probability</t>
  </si>
  <si>
    <t>Hold Period</t>
  </si>
  <si>
    <t>3 years</t>
  </si>
  <si>
    <t>Land appreciation speculation</t>
  </si>
  <si>
    <t>Suggested Analyses</t>
  </si>
  <si>
    <t>▶ Strategy Table - Compare all development strategies with risk-return frontier</t>
  </si>
  <si>
    <t>▶ Sensitivity Analysis - How sensitive is the decision to permit approval rates?</t>
  </si>
  <si>
    <t>▶ Risk Profile - Compare commercial vs residential outcome distributions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</si>
</sst>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48</xdr:row>
      <xdr:rowOff>0</xdr:rowOff>
    </xdr:from>
    <xdr:to>
      <xdr:col>2</xdr:col>
      <xdr:colOff>9525</xdr:colOff>
      <xdr:row>48</xdr:row>
      <xdr:rowOff>0</xdr:rowOff>
    </xdr:to>
    <xdr:cxnSp macro="">
      <xdr:nvCxnSpPr>
        <xdr:cNvPr id="107" name="MC_Entry">
          <a:extLst>
            <a:ext uri="{FF2B5EF4-FFF2-40B4-BE49-F238E27FC236}">
              <a16:creationId xmlns:a16="http://schemas.microsoft.com/office/drawing/2014/main" id="{DB26DEEC-3F22-CCF9-D2DE-B70B39EB59BB}"/>
            </a:ext>
          </a:extLst>
        </xdr:cNvPr>
        <xdr:cNvCxnSpPr/>
      </xdr:nvCxnSpPr>
      <xdr:spPr>
        <a:xfrm>
          <a:off x="665163" y="9086850"/>
          <a:ext cx="17970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47</xdr:row>
      <xdr:rowOff>99251</xdr:rowOff>
    </xdr:from>
    <xdr:ext cx="1240404" cy="182550"/>
    <xdr:sp macro="_xll.MC_OnTreeNameClick" textlink="">
      <xdr:nvSpPr>
        <xdr:cNvPr id="108" name="MC_TreeName">
          <a:extLst>
            <a:ext uri="{FF2B5EF4-FFF2-40B4-BE49-F238E27FC236}">
              <a16:creationId xmlns:a16="http://schemas.microsoft.com/office/drawing/2014/main" id="{6BB239B9-55BA-0EDD-AE98-4DCA7788C46C}"/>
            </a:ext>
          </a:extLst>
        </xdr:cNvPr>
        <xdr:cNvSpPr txBox="1"/>
      </xdr:nvSpPr>
      <xdr:spPr>
        <a:xfrm>
          <a:off x="665163" y="8995601"/>
          <a:ext cx="12404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Real Estate Development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84207</xdr:colOff>
      <xdr:row>27</xdr:row>
      <xdr:rowOff>184150</xdr:rowOff>
    </xdr:from>
    <xdr:to>
      <xdr:col>3</xdr:col>
      <xdr:colOff>47626</xdr:colOff>
      <xdr:row>48</xdr:row>
      <xdr:rowOff>279</xdr:rowOff>
    </xdr:to>
    <xdr:sp macro="" textlink="">
      <xdr:nvSpPr>
        <xdr:cNvPr id="109" name="MC_BR_D_root_C_permits_res">
          <a:extLst>
            <a:ext uri="{FF2B5EF4-FFF2-40B4-BE49-F238E27FC236}">
              <a16:creationId xmlns:a16="http://schemas.microsoft.com/office/drawing/2014/main" id="{24D2DA5E-CD4B-6DE7-DC8C-94EF5A03A22F}"/>
            </a:ext>
          </a:extLst>
        </xdr:cNvPr>
        <xdr:cNvSpPr/>
      </xdr:nvSpPr>
      <xdr:spPr>
        <a:xfrm>
          <a:off x="2536895" y="5270500"/>
          <a:ext cx="2439919" cy="3816629"/>
        </a:xfrm>
        <a:custGeom>
          <a:avLst/>
          <a:gdLst/>
          <a:ahLst/>
          <a:cxnLst/>
          <a:rect l="0" t="0" r="0" b="0"/>
          <a:pathLst>
            <a:path w="2439919" h="3816629">
              <a:moveTo>
                <a:pt x="0" y="3816072"/>
              </a:moveTo>
              <a:lnTo>
                <a:pt x="166624" y="6072"/>
              </a:lnTo>
              <a:lnTo>
                <a:pt x="172968" y="0"/>
              </a:lnTo>
              <a:lnTo>
                <a:pt x="2439918" y="0"/>
              </a:lnTo>
              <a:lnTo>
                <a:pt x="2439918" y="12700"/>
              </a:lnTo>
              <a:lnTo>
                <a:pt x="172968" y="12700"/>
              </a:lnTo>
              <a:lnTo>
                <a:pt x="179311" y="6628"/>
              </a:lnTo>
              <a:lnTo>
                <a:pt x="12687" y="381662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1270091" cy="182550"/>
    <xdr:sp macro="_xll.MC_OnBranchLabelClick" textlink="">
      <xdr:nvSpPr>
        <xdr:cNvPr id="110" name="MC_BN_D_root_C_permits_res">
          <a:extLst>
            <a:ext uri="{FF2B5EF4-FFF2-40B4-BE49-F238E27FC236}">
              <a16:creationId xmlns:a16="http://schemas.microsoft.com/office/drawing/2014/main" id="{E75E5ECE-29F9-409A-2408-21863A5003CC}"/>
            </a:ext>
          </a:extLst>
        </xdr:cNvPr>
        <xdr:cNvSpPr txBox="1"/>
      </xdr:nvSpPr>
      <xdr:spPr>
        <a:xfrm>
          <a:off x="2739073" y="5185601"/>
          <a:ext cx="12700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Buy &amp; Develop Residential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74736</xdr:colOff>
      <xdr:row>47</xdr:row>
      <xdr:rowOff>189116</xdr:rowOff>
    </xdr:from>
    <xdr:to>
      <xdr:col>3</xdr:col>
      <xdr:colOff>47626</xdr:colOff>
      <xdr:row>58</xdr:row>
      <xdr:rowOff>15876</xdr:rowOff>
    </xdr:to>
    <xdr:sp macro="" textlink="">
      <xdr:nvSpPr>
        <xdr:cNvPr id="111" name="MC_BR_D_root_C_permits_com">
          <a:extLst>
            <a:ext uri="{FF2B5EF4-FFF2-40B4-BE49-F238E27FC236}">
              <a16:creationId xmlns:a16="http://schemas.microsoft.com/office/drawing/2014/main" id="{6E7E6F4C-0BB6-AFA3-D3F9-CEE3C30392E2}"/>
            </a:ext>
          </a:extLst>
        </xdr:cNvPr>
        <xdr:cNvSpPr/>
      </xdr:nvSpPr>
      <xdr:spPr>
        <a:xfrm>
          <a:off x="2527424" y="9085466"/>
          <a:ext cx="2449390" cy="1922260"/>
        </a:xfrm>
        <a:custGeom>
          <a:avLst/>
          <a:gdLst/>
          <a:ahLst/>
          <a:cxnLst/>
          <a:rect l="0" t="0" r="0" b="0"/>
          <a:pathLst>
            <a:path w="2449390" h="1922260">
              <a:moveTo>
                <a:pt x="31629" y="0"/>
              </a:moveTo>
              <a:lnTo>
                <a:pt x="198253" y="1905000"/>
              </a:lnTo>
              <a:lnTo>
                <a:pt x="182439" y="1890509"/>
              </a:lnTo>
              <a:lnTo>
                <a:pt x="2449389" y="1890509"/>
              </a:lnTo>
              <a:lnTo>
                <a:pt x="2449389" y="1922259"/>
              </a:lnTo>
              <a:lnTo>
                <a:pt x="182439" y="1922259"/>
              </a:lnTo>
              <a:lnTo>
                <a:pt x="166624" y="1907768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57</xdr:row>
      <xdr:rowOff>99251</xdr:rowOff>
    </xdr:from>
    <xdr:ext cx="1309782" cy="182550"/>
    <xdr:sp macro="_xll.MC_OnBranchLabelClick" textlink="">
      <xdr:nvSpPr>
        <xdr:cNvPr id="112" name="MC_BN_D_root_C_permits_com">
          <a:extLst>
            <a:ext uri="{FF2B5EF4-FFF2-40B4-BE49-F238E27FC236}">
              <a16:creationId xmlns:a16="http://schemas.microsoft.com/office/drawing/2014/main" id="{FE0279DF-43EC-413D-BCF3-276B42DF74BC}"/>
            </a:ext>
          </a:extLst>
        </xdr:cNvPr>
        <xdr:cNvSpPr txBox="1"/>
      </xdr:nvSpPr>
      <xdr:spPr>
        <a:xfrm>
          <a:off x="2739073" y="10900601"/>
          <a:ext cx="13097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Buy &amp; Develop Commercial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84205</xdr:colOff>
      <xdr:row>47</xdr:row>
      <xdr:rowOff>190269</xdr:rowOff>
    </xdr:from>
    <xdr:to>
      <xdr:col>3</xdr:col>
      <xdr:colOff>47626</xdr:colOff>
      <xdr:row>72</xdr:row>
      <xdr:rowOff>6351</xdr:rowOff>
    </xdr:to>
    <xdr:sp macro="" textlink="">
      <xdr:nvSpPr>
        <xdr:cNvPr id="113" name="MC_BR_D_root_C_appreciation">
          <a:extLst>
            <a:ext uri="{FF2B5EF4-FFF2-40B4-BE49-F238E27FC236}">
              <a16:creationId xmlns:a16="http://schemas.microsoft.com/office/drawing/2014/main" id="{78519E38-F0F3-1C70-9138-58632BAABCD3}"/>
            </a:ext>
          </a:extLst>
        </xdr:cNvPr>
        <xdr:cNvSpPr/>
      </xdr:nvSpPr>
      <xdr:spPr>
        <a:xfrm>
          <a:off x="2536893" y="9086619"/>
          <a:ext cx="2439921" cy="4578582"/>
        </a:xfrm>
        <a:custGeom>
          <a:avLst/>
          <a:gdLst/>
          <a:ahLst/>
          <a:cxnLst/>
          <a:rect l="0" t="0" r="0" b="0"/>
          <a:pathLst>
            <a:path w="2439921" h="4578582">
              <a:moveTo>
                <a:pt x="12691" y="0"/>
              </a:moveTo>
              <a:lnTo>
                <a:pt x="179315" y="4572000"/>
              </a:lnTo>
              <a:lnTo>
                <a:pt x="172970" y="4565881"/>
              </a:lnTo>
              <a:lnTo>
                <a:pt x="2439920" y="4565881"/>
              </a:lnTo>
              <a:lnTo>
                <a:pt x="2439920" y="4578581"/>
              </a:lnTo>
              <a:lnTo>
                <a:pt x="172970" y="4578581"/>
              </a:lnTo>
              <a:lnTo>
                <a:pt x="166624" y="4572462"/>
              </a:lnTo>
              <a:lnTo>
                <a:pt x="0" y="46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71</xdr:row>
      <xdr:rowOff>99250</xdr:rowOff>
    </xdr:from>
    <xdr:ext cx="1098955" cy="182550"/>
    <xdr:sp macro="_xll.MC_OnBranchLabelClick" textlink="">
      <xdr:nvSpPr>
        <xdr:cNvPr id="114" name="MC_BN_D_root_C_appreciation">
          <a:extLst>
            <a:ext uri="{FF2B5EF4-FFF2-40B4-BE49-F238E27FC236}">
              <a16:creationId xmlns:a16="http://schemas.microsoft.com/office/drawing/2014/main" id="{08A68860-61E8-F74A-38C3-E02A3F690D65}"/>
            </a:ext>
          </a:extLst>
        </xdr:cNvPr>
        <xdr:cNvSpPr txBox="1"/>
      </xdr:nvSpPr>
      <xdr:spPr>
        <a:xfrm>
          <a:off x="2739073" y="13567600"/>
          <a:ext cx="10989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Buy &amp; Hold (Sell Later)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47</xdr:row>
      <xdr:rowOff>190315</xdr:rowOff>
    </xdr:from>
    <xdr:to>
      <xdr:col>3</xdr:col>
      <xdr:colOff>47626</xdr:colOff>
      <xdr:row>78</xdr:row>
      <xdr:rowOff>6351</xdr:rowOff>
    </xdr:to>
    <xdr:sp macro="" textlink="">
      <xdr:nvSpPr>
        <xdr:cNvPr id="115" name="MC_BR_D_root_T_pass">
          <a:extLst>
            <a:ext uri="{FF2B5EF4-FFF2-40B4-BE49-F238E27FC236}">
              <a16:creationId xmlns:a16="http://schemas.microsoft.com/office/drawing/2014/main" id="{1D310154-0B4A-BEBB-2A0D-CA552359B105}"/>
            </a:ext>
          </a:extLst>
        </xdr:cNvPr>
        <xdr:cNvSpPr/>
      </xdr:nvSpPr>
      <xdr:spPr>
        <a:xfrm>
          <a:off x="2536891" y="9086665"/>
          <a:ext cx="2439923" cy="5721536"/>
        </a:xfrm>
        <a:custGeom>
          <a:avLst/>
          <a:gdLst/>
          <a:ahLst/>
          <a:cxnLst/>
          <a:rect l="0" t="0" r="0" b="0"/>
          <a:pathLst>
            <a:path w="2439923" h="5721536">
              <a:moveTo>
                <a:pt x="12695" y="0"/>
              </a:moveTo>
              <a:lnTo>
                <a:pt x="179319" y="5715001"/>
              </a:lnTo>
              <a:lnTo>
                <a:pt x="172972" y="5708835"/>
              </a:lnTo>
              <a:lnTo>
                <a:pt x="2439922" y="5708835"/>
              </a:lnTo>
              <a:lnTo>
                <a:pt x="2439922" y="5721535"/>
              </a:lnTo>
              <a:lnTo>
                <a:pt x="172972" y="5721535"/>
              </a:lnTo>
              <a:lnTo>
                <a:pt x="166624" y="5715369"/>
              </a:lnTo>
              <a:lnTo>
                <a:pt x="0" y="37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77</xdr:row>
      <xdr:rowOff>99250</xdr:rowOff>
    </xdr:from>
    <xdr:ext cx="496996" cy="182550"/>
    <xdr:sp macro="_xll.MC_OnBranchLabelClick" textlink="">
      <xdr:nvSpPr>
        <xdr:cNvPr id="116" name="MC_BN_D_root_T_pass">
          <a:extLst>
            <a:ext uri="{FF2B5EF4-FFF2-40B4-BE49-F238E27FC236}">
              <a16:creationId xmlns:a16="http://schemas.microsoft.com/office/drawing/2014/main" id="{D69D36D8-2745-3EBA-1E2C-BBFB14729021}"/>
            </a:ext>
          </a:extLst>
        </xdr:cNvPr>
        <xdr:cNvSpPr txBox="1"/>
      </xdr:nvSpPr>
      <xdr:spPr>
        <a:xfrm>
          <a:off x="2739073" y="14710600"/>
          <a:ext cx="4969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Buy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21</xdr:row>
      <xdr:rowOff>184150</xdr:rowOff>
    </xdr:from>
    <xdr:to>
      <xdr:col>4</xdr:col>
      <xdr:colOff>47626</xdr:colOff>
      <xdr:row>28</xdr:row>
      <xdr:rowOff>917</xdr:rowOff>
    </xdr:to>
    <xdr:sp macro="" textlink="">
      <xdr:nvSpPr>
        <xdr:cNvPr id="117" name="MC_BR_C_permits_res_C_market_res">
          <a:extLst>
            <a:ext uri="{FF2B5EF4-FFF2-40B4-BE49-F238E27FC236}">
              <a16:creationId xmlns:a16="http://schemas.microsoft.com/office/drawing/2014/main" id="{38AB65B7-55F8-326A-774F-460660CC7DD5}"/>
            </a:ext>
          </a:extLst>
        </xdr:cNvPr>
        <xdr:cNvSpPr/>
      </xdr:nvSpPr>
      <xdr:spPr>
        <a:xfrm>
          <a:off x="5013455" y="4127500"/>
          <a:ext cx="2349371" cy="1150267"/>
        </a:xfrm>
        <a:custGeom>
          <a:avLst/>
          <a:gdLst/>
          <a:ahLst/>
          <a:cxnLst/>
          <a:rect l="0" t="0" r="0" b="0"/>
          <a:pathLst>
            <a:path w="234937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349370" y="0"/>
              </a:lnTo>
              <a:lnTo>
                <a:pt x="234937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21</xdr:row>
      <xdr:rowOff>99251</xdr:rowOff>
    </xdr:from>
    <xdr:ext cx="859466" cy="182550"/>
    <xdr:sp macro="_xll.MC_OnBranchLabelClick" textlink="">
      <xdr:nvSpPr>
        <xdr:cNvPr id="118" name="MC_BN_C_permits_res_C_market_res">
          <a:extLst>
            <a:ext uri="{FF2B5EF4-FFF2-40B4-BE49-F238E27FC236}">
              <a16:creationId xmlns:a16="http://schemas.microsoft.com/office/drawing/2014/main" id="{6B618190-180B-275E-0884-DE86EE7A4F34}"/>
            </a:ext>
          </a:extLst>
        </xdr:cNvPr>
        <xdr:cNvSpPr txBox="1"/>
      </xdr:nvSpPr>
      <xdr:spPr>
        <a:xfrm>
          <a:off x="5215572" y="4042601"/>
          <a:ext cx="85946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Approved Quickly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27</xdr:row>
      <xdr:rowOff>189143</xdr:rowOff>
    </xdr:from>
    <xdr:to>
      <xdr:col>4</xdr:col>
      <xdr:colOff>47626</xdr:colOff>
      <xdr:row>32</xdr:row>
      <xdr:rowOff>6351</xdr:rowOff>
    </xdr:to>
    <xdr:sp macro="" textlink="">
      <xdr:nvSpPr>
        <xdr:cNvPr id="119" name="MC_BR_C_permits_res_C_market_res_delayed">
          <a:extLst>
            <a:ext uri="{FF2B5EF4-FFF2-40B4-BE49-F238E27FC236}">
              <a16:creationId xmlns:a16="http://schemas.microsoft.com/office/drawing/2014/main" id="{B09C6B46-9231-0C60-EDE9-77FE6BFC1AB4}"/>
            </a:ext>
          </a:extLst>
        </xdr:cNvPr>
        <xdr:cNvSpPr/>
      </xdr:nvSpPr>
      <xdr:spPr>
        <a:xfrm>
          <a:off x="5013535" y="5275493"/>
          <a:ext cx="2349291" cy="769708"/>
        </a:xfrm>
        <a:custGeom>
          <a:avLst/>
          <a:gdLst/>
          <a:ahLst/>
          <a:cxnLst/>
          <a:rect l="0" t="0" r="0" b="0"/>
          <a:pathLst>
            <a:path w="23492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349290" y="757007"/>
              </a:lnTo>
              <a:lnTo>
                <a:pt x="23492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31</xdr:row>
      <xdr:rowOff>99251</xdr:rowOff>
    </xdr:from>
    <xdr:ext cx="1007648" cy="182550"/>
    <xdr:sp macro="_xll.MC_OnBranchLabelClick" textlink="">
      <xdr:nvSpPr>
        <xdr:cNvPr id="120" name="MC_BN_C_permits_res_C_market_res_delayed">
          <a:extLst>
            <a:ext uri="{FF2B5EF4-FFF2-40B4-BE49-F238E27FC236}">
              <a16:creationId xmlns:a16="http://schemas.microsoft.com/office/drawing/2014/main" id="{C4EA18EC-18CF-2923-4D9C-697C0B9D3B52}"/>
            </a:ext>
          </a:extLst>
        </xdr:cNvPr>
        <xdr:cNvSpPr txBox="1"/>
      </xdr:nvSpPr>
      <xdr:spPr>
        <a:xfrm>
          <a:off x="5215572" y="5947601"/>
          <a:ext cx="10076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Delayed (Extra Cost)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84210</xdr:colOff>
      <xdr:row>27</xdr:row>
      <xdr:rowOff>190154</xdr:rowOff>
    </xdr:from>
    <xdr:to>
      <xdr:col>4</xdr:col>
      <xdr:colOff>47626</xdr:colOff>
      <xdr:row>44</xdr:row>
      <xdr:rowOff>6351</xdr:rowOff>
    </xdr:to>
    <xdr:sp macro="" textlink="">
      <xdr:nvSpPr>
        <xdr:cNvPr id="121" name="MC_BR_C_permits_res_D_denied_res">
          <a:extLst>
            <a:ext uri="{FF2B5EF4-FFF2-40B4-BE49-F238E27FC236}">
              <a16:creationId xmlns:a16="http://schemas.microsoft.com/office/drawing/2014/main" id="{4634097B-5D97-1CA7-D77A-C45234416272}"/>
            </a:ext>
          </a:extLst>
        </xdr:cNvPr>
        <xdr:cNvSpPr/>
      </xdr:nvSpPr>
      <xdr:spPr>
        <a:xfrm>
          <a:off x="5013398" y="5276504"/>
          <a:ext cx="2349428" cy="3054697"/>
        </a:xfrm>
        <a:custGeom>
          <a:avLst/>
          <a:gdLst/>
          <a:ahLst/>
          <a:cxnLst/>
          <a:rect l="0" t="0" r="0" b="0"/>
          <a:pathLst>
            <a:path w="2349428" h="3054697">
              <a:moveTo>
                <a:pt x="12681" y="0"/>
              </a:moveTo>
              <a:lnTo>
                <a:pt x="179305" y="3048000"/>
              </a:lnTo>
              <a:lnTo>
                <a:pt x="172965" y="3041996"/>
              </a:lnTo>
              <a:lnTo>
                <a:pt x="2349427" y="3041996"/>
              </a:lnTo>
              <a:lnTo>
                <a:pt x="2349427" y="3054696"/>
              </a:lnTo>
              <a:lnTo>
                <a:pt x="172965" y="3054696"/>
              </a:lnTo>
              <a:lnTo>
                <a:pt x="166624" y="3048692"/>
              </a:lnTo>
              <a:lnTo>
                <a:pt x="0" y="6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43</xdr:row>
      <xdr:rowOff>99251</xdr:rowOff>
    </xdr:from>
    <xdr:ext cx="380489" cy="182550"/>
    <xdr:sp macro="_xll.MC_OnBranchLabelClick" textlink="">
      <xdr:nvSpPr>
        <xdr:cNvPr id="122" name="MC_BN_C_permits_res_D_denied_res">
          <a:extLst>
            <a:ext uri="{FF2B5EF4-FFF2-40B4-BE49-F238E27FC236}">
              <a16:creationId xmlns:a16="http://schemas.microsoft.com/office/drawing/2014/main" id="{6303F482-10F6-2984-295C-C64D71770B89}"/>
            </a:ext>
          </a:extLst>
        </xdr:cNvPr>
        <xdr:cNvSpPr txBox="1"/>
      </xdr:nvSpPr>
      <xdr:spPr>
        <a:xfrm>
          <a:off x="5215572" y="8233601"/>
          <a:ext cx="3804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Denied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23" name="MC_BR_C_market_res_T_res_hot">
          <a:extLst>
            <a:ext uri="{FF2B5EF4-FFF2-40B4-BE49-F238E27FC236}">
              <a16:creationId xmlns:a16="http://schemas.microsoft.com/office/drawing/2014/main" id="{284CB29A-435D-C5F5-A010-B526DBF3736B}"/>
            </a:ext>
          </a:extLst>
        </xdr:cNvPr>
        <xdr:cNvSpPr/>
      </xdr:nvSpPr>
      <xdr:spPr>
        <a:xfrm>
          <a:off x="7399933" y="3746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948980" y="0"/>
              </a:lnTo>
              <a:lnTo>
                <a:pt x="294898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19</xdr:row>
      <xdr:rowOff>99251</xdr:rowOff>
    </xdr:from>
    <xdr:ext cx="557204" cy="182550"/>
    <xdr:sp macro="_xll.MC_OnBranchLabelClick" textlink="">
      <xdr:nvSpPr>
        <xdr:cNvPr id="124" name="MC_BN_C_market_res_T_res_hot">
          <a:extLst>
            <a:ext uri="{FF2B5EF4-FFF2-40B4-BE49-F238E27FC236}">
              <a16:creationId xmlns:a16="http://schemas.microsoft.com/office/drawing/2014/main" id="{5D0BF528-C1CD-E330-10C4-6B64D5FE2809}"/>
            </a:ext>
          </a:extLst>
        </xdr:cNvPr>
        <xdr:cNvSpPr txBox="1"/>
      </xdr:nvSpPr>
      <xdr:spPr>
        <a:xfrm>
          <a:off x="7601585" y="3661601"/>
          <a:ext cx="5572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Hot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25" name="MC_BR_C_market_res_T_res_normal">
          <a:extLst>
            <a:ext uri="{FF2B5EF4-FFF2-40B4-BE49-F238E27FC236}">
              <a16:creationId xmlns:a16="http://schemas.microsoft.com/office/drawing/2014/main" id="{04D663C7-AC3D-F908-70FE-925796EF0EBE}"/>
            </a:ext>
          </a:extLst>
        </xdr:cNvPr>
        <xdr:cNvSpPr/>
      </xdr:nvSpPr>
      <xdr:spPr>
        <a:xfrm>
          <a:off x="7399933" y="4131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23</xdr:row>
      <xdr:rowOff>99251</xdr:rowOff>
    </xdr:from>
    <xdr:ext cx="728148" cy="182550"/>
    <xdr:sp macro="_xll.MC_OnBranchLabelClick" textlink="">
      <xdr:nvSpPr>
        <xdr:cNvPr id="126" name="MC_BN_C_market_res_T_res_normal">
          <a:extLst>
            <a:ext uri="{FF2B5EF4-FFF2-40B4-BE49-F238E27FC236}">
              <a16:creationId xmlns:a16="http://schemas.microsoft.com/office/drawing/2014/main" id="{EA245A4E-24D4-5FC9-0202-9DAED662452E}"/>
            </a:ext>
          </a:extLst>
        </xdr:cNvPr>
        <xdr:cNvSpPr txBox="1"/>
      </xdr:nvSpPr>
      <xdr:spPr>
        <a:xfrm>
          <a:off x="7601585" y="4423601"/>
          <a:ext cx="7281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21</xdr:row>
      <xdr:rowOff>189143</xdr:rowOff>
    </xdr:from>
    <xdr:to>
      <xdr:col>5</xdr:col>
      <xdr:colOff>47626</xdr:colOff>
      <xdr:row>26</xdr:row>
      <xdr:rowOff>6351</xdr:rowOff>
    </xdr:to>
    <xdr:sp macro="" textlink="">
      <xdr:nvSpPr>
        <xdr:cNvPr id="127" name="MC_BR_C_market_res_T_res_cool">
          <a:extLst>
            <a:ext uri="{FF2B5EF4-FFF2-40B4-BE49-F238E27FC236}">
              <a16:creationId xmlns:a16="http://schemas.microsoft.com/office/drawing/2014/main" id="{A27AC2C3-BBD1-707B-DBBA-FF250C69FBAA}"/>
            </a:ext>
          </a:extLst>
        </xdr:cNvPr>
        <xdr:cNvSpPr/>
      </xdr:nvSpPr>
      <xdr:spPr>
        <a:xfrm>
          <a:off x="7399548" y="4132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25</xdr:row>
      <xdr:rowOff>99251</xdr:rowOff>
    </xdr:from>
    <xdr:ext cx="608500" cy="182550"/>
    <xdr:sp macro="_xll.MC_OnBranchLabelClick" textlink="">
      <xdr:nvSpPr>
        <xdr:cNvPr id="128" name="MC_BN_C_market_res_T_res_cool">
          <a:extLst>
            <a:ext uri="{FF2B5EF4-FFF2-40B4-BE49-F238E27FC236}">
              <a16:creationId xmlns:a16="http://schemas.microsoft.com/office/drawing/2014/main" id="{E40A4F80-4383-BB4C-ED4B-8C8551C94784}"/>
            </a:ext>
          </a:extLst>
        </xdr:cNvPr>
        <xdr:cNvSpPr txBox="1"/>
      </xdr:nvSpPr>
      <xdr:spPr>
        <a:xfrm>
          <a:off x="7601585" y="4804601"/>
          <a:ext cx="6085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Cool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29</xdr:row>
      <xdr:rowOff>184150</xdr:rowOff>
    </xdr:from>
    <xdr:to>
      <xdr:col>5</xdr:col>
      <xdr:colOff>47626</xdr:colOff>
      <xdr:row>32</xdr:row>
      <xdr:rowOff>2545</xdr:rowOff>
    </xdr:to>
    <xdr:sp macro="" textlink="">
      <xdr:nvSpPr>
        <xdr:cNvPr id="129" name="MC_BR_C_market_res_delayed_T_res_delayed_hot">
          <a:extLst>
            <a:ext uri="{FF2B5EF4-FFF2-40B4-BE49-F238E27FC236}">
              <a16:creationId xmlns:a16="http://schemas.microsoft.com/office/drawing/2014/main" id="{C800B9D8-D8D9-E1A7-5257-0CB1E503F12F}"/>
            </a:ext>
          </a:extLst>
        </xdr:cNvPr>
        <xdr:cNvSpPr/>
      </xdr:nvSpPr>
      <xdr:spPr>
        <a:xfrm>
          <a:off x="7399933" y="5651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948980" y="0"/>
              </a:lnTo>
              <a:lnTo>
                <a:pt x="294898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29</xdr:row>
      <xdr:rowOff>99251</xdr:rowOff>
    </xdr:from>
    <xdr:ext cx="557204" cy="182550"/>
    <xdr:sp macro="_xll.MC_OnBranchLabelClick" textlink="">
      <xdr:nvSpPr>
        <xdr:cNvPr id="130" name="MC_BN_C_market_res_delayed_T_res_delayed_hot">
          <a:extLst>
            <a:ext uri="{FF2B5EF4-FFF2-40B4-BE49-F238E27FC236}">
              <a16:creationId xmlns:a16="http://schemas.microsoft.com/office/drawing/2014/main" id="{E54D999E-8ED1-98DA-1517-B165CB2B98B0}"/>
            </a:ext>
          </a:extLst>
        </xdr:cNvPr>
        <xdr:cNvSpPr txBox="1"/>
      </xdr:nvSpPr>
      <xdr:spPr>
        <a:xfrm>
          <a:off x="7601585" y="5566601"/>
          <a:ext cx="5572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Hot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31</xdr:row>
      <xdr:rowOff>187956</xdr:rowOff>
    </xdr:from>
    <xdr:to>
      <xdr:col>5</xdr:col>
      <xdr:colOff>47626</xdr:colOff>
      <xdr:row>34</xdr:row>
      <xdr:rowOff>6351</xdr:rowOff>
    </xdr:to>
    <xdr:sp macro="" textlink="">
      <xdr:nvSpPr>
        <xdr:cNvPr id="131" name="MC_BR_C_market_res_delayed_T_res_delayed_normal">
          <a:extLst>
            <a:ext uri="{FF2B5EF4-FFF2-40B4-BE49-F238E27FC236}">
              <a16:creationId xmlns:a16="http://schemas.microsoft.com/office/drawing/2014/main" id="{F46FDBB0-C4B0-AE68-5B99-002F21751F2D}"/>
            </a:ext>
          </a:extLst>
        </xdr:cNvPr>
        <xdr:cNvSpPr/>
      </xdr:nvSpPr>
      <xdr:spPr>
        <a:xfrm>
          <a:off x="7399933" y="6036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33</xdr:row>
      <xdr:rowOff>99251</xdr:rowOff>
    </xdr:from>
    <xdr:ext cx="728148" cy="182550"/>
    <xdr:sp macro="_xll.MC_OnBranchLabelClick" textlink="">
      <xdr:nvSpPr>
        <xdr:cNvPr id="132" name="MC_BN_C_market_res_delayed_T_res_delayed_normal">
          <a:extLst>
            <a:ext uri="{FF2B5EF4-FFF2-40B4-BE49-F238E27FC236}">
              <a16:creationId xmlns:a16="http://schemas.microsoft.com/office/drawing/2014/main" id="{DC2EF7F7-CA93-9BDA-8D4A-B9B4653B8D34}"/>
            </a:ext>
          </a:extLst>
        </xdr:cNvPr>
        <xdr:cNvSpPr txBox="1"/>
      </xdr:nvSpPr>
      <xdr:spPr>
        <a:xfrm>
          <a:off x="7601585" y="6328601"/>
          <a:ext cx="7281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31</xdr:row>
      <xdr:rowOff>189143</xdr:rowOff>
    </xdr:from>
    <xdr:to>
      <xdr:col>5</xdr:col>
      <xdr:colOff>47626</xdr:colOff>
      <xdr:row>36</xdr:row>
      <xdr:rowOff>6351</xdr:rowOff>
    </xdr:to>
    <xdr:sp macro="" textlink="">
      <xdr:nvSpPr>
        <xdr:cNvPr id="133" name="MC_BR_C_market_res_delayed_T_res_delayed_cool">
          <a:extLst>
            <a:ext uri="{FF2B5EF4-FFF2-40B4-BE49-F238E27FC236}">
              <a16:creationId xmlns:a16="http://schemas.microsoft.com/office/drawing/2014/main" id="{DF54EF68-06F8-AA08-4AA0-44257AB79171}"/>
            </a:ext>
          </a:extLst>
        </xdr:cNvPr>
        <xdr:cNvSpPr/>
      </xdr:nvSpPr>
      <xdr:spPr>
        <a:xfrm>
          <a:off x="7399548" y="6037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35</xdr:row>
      <xdr:rowOff>99251</xdr:rowOff>
    </xdr:from>
    <xdr:ext cx="608500" cy="182550"/>
    <xdr:sp macro="_xll.MC_OnBranchLabelClick" textlink="">
      <xdr:nvSpPr>
        <xdr:cNvPr id="134" name="MC_BN_C_market_res_delayed_T_res_delayed_cool">
          <a:extLst>
            <a:ext uri="{FF2B5EF4-FFF2-40B4-BE49-F238E27FC236}">
              <a16:creationId xmlns:a16="http://schemas.microsoft.com/office/drawing/2014/main" id="{2CF6014D-03D4-AA63-301A-570A40CC21C9}"/>
            </a:ext>
          </a:extLst>
        </xdr:cNvPr>
        <xdr:cNvSpPr txBox="1"/>
      </xdr:nvSpPr>
      <xdr:spPr>
        <a:xfrm>
          <a:off x="7601585" y="6709601"/>
          <a:ext cx="6085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Cool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39</xdr:row>
      <xdr:rowOff>184150</xdr:rowOff>
    </xdr:from>
    <xdr:to>
      <xdr:col>5</xdr:col>
      <xdr:colOff>47626</xdr:colOff>
      <xdr:row>44</xdr:row>
      <xdr:rowOff>1358</xdr:rowOff>
    </xdr:to>
    <xdr:sp macro="" textlink="">
      <xdr:nvSpPr>
        <xdr:cNvPr id="135" name="MC_BR_D_denied_res_C_appeal_res">
          <a:extLst>
            <a:ext uri="{FF2B5EF4-FFF2-40B4-BE49-F238E27FC236}">
              <a16:creationId xmlns:a16="http://schemas.microsoft.com/office/drawing/2014/main" id="{0F149720-6435-55DF-E50E-5ABE1E0A26D5}"/>
            </a:ext>
          </a:extLst>
        </xdr:cNvPr>
        <xdr:cNvSpPr/>
      </xdr:nvSpPr>
      <xdr:spPr>
        <a:xfrm>
          <a:off x="7399548" y="7556500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949365" y="0"/>
              </a:lnTo>
              <a:lnTo>
                <a:pt x="2949365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39</xdr:row>
      <xdr:rowOff>99251</xdr:rowOff>
    </xdr:from>
    <xdr:ext cx="745460" cy="182550"/>
    <xdr:sp macro="_xll.MC_OnBranchLabelClick" textlink="">
      <xdr:nvSpPr>
        <xdr:cNvPr id="136" name="MC_BN_D_denied_res_C_appeal_res">
          <a:extLst>
            <a:ext uri="{FF2B5EF4-FFF2-40B4-BE49-F238E27FC236}">
              <a16:creationId xmlns:a16="http://schemas.microsoft.com/office/drawing/2014/main" id="{CDD023BB-F123-7BE2-7EB4-2D510937E84C}"/>
            </a:ext>
          </a:extLst>
        </xdr:cNvPr>
        <xdr:cNvSpPr txBox="1"/>
      </xdr:nvSpPr>
      <xdr:spPr>
        <a:xfrm>
          <a:off x="7601585" y="7471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Appeal &amp; Retry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43</xdr:row>
      <xdr:rowOff>187956</xdr:rowOff>
    </xdr:from>
    <xdr:to>
      <xdr:col>5</xdr:col>
      <xdr:colOff>47626</xdr:colOff>
      <xdr:row>46</xdr:row>
      <xdr:rowOff>6351</xdr:rowOff>
    </xdr:to>
    <xdr:sp macro="" textlink="">
      <xdr:nvSpPr>
        <xdr:cNvPr id="137" name="MC_BR_D_denied_res_T_sell_land_res">
          <a:extLst>
            <a:ext uri="{FF2B5EF4-FFF2-40B4-BE49-F238E27FC236}">
              <a16:creationId xmlns:a16="http://schemas.microsoft.com/office/drawing/2014/main" id="{18C73A28-D5EB-64EF-30D1-32BC6FE499B4}"/>
            </a:ext>
          </a:extLst>
        </xdr:cNvPr>
        <xdr:cNvSpPr/>
      </xdr:nvSpPr>
      <xdr:spPr>
        <a:xfrm>
          <a:off x="7399933" y="8322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45</xdr:row>
      <xdr:rowOff>99251</xdr:rowOff>
    </xdr:from>
    <xdr:ext cx="745460" cy="182550"/>
    <xdr:sp macro="_xll.MC_OnBranchLabelClick" textlink="">
      <xdr:nvSpPr>
        <xdr:cNvPr id="138" name="MC_BN_D_denied_res_T_sell_land_res">
          <a:extLst>
            <a:ext uri="{FF2B5EF4-FFF2-40B4-BE49-F238E27FC236}">
              <a16:creationId xmlns:a16="http://schemas.microsoft.com/office/drawing/2014/main" id="{D2FD730A-D954-EA2D-B0CA-B2F79BDD7CAF}"/>
            </a:ext>
          </a:extLst>
        </xdr:cNvPr>
        <xdr:cNvSpPr txBox="1"/>
      </xdr:nvSpPr>
      <xdr:spPr>
        <a:xfrm>
          <a:off x="7601585" y="8614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Land As-Is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37</xdr:row>
      <xdr:rowOff>184150</xdr:rowOff>
    </xdr:from>
    <xdr:to>
      <xdr:col>6</xdr:col>
      <xdr:colOff>47626</xdr:colOff>
      <xdr:row>40</xdr:row>
      <xdr:rowOff>2545</xdr:rowOff>
    </xdr:to>
    <xdr:sp macro="" textlink="">
      <xdr:nvSpPr>
        <xdr:cNvPr id="139" name="MC_BR_C_appeal_res_T_appeal_win">
          <a:extLst>
            <a:ext uri="{FF2B5EF4-FFF2-40B4-BE49-F238E27FC236}">
              <a16:creationId xmlns:a16="http://schemas.microsoft.com/office/drawing/2014/main" id="{987B86E1-0464-F82B-C085-231E540C1FAD}"/>
            </a:ext>
          </a:extLst>
        </xdr:cNvPr>
        <xdr:cNvSpPr/>
      </xdr:nvSpPr>
      <xdr:spPr>
        <a:xfrm>
          <a:off x="10386020" y="7175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91805" y="0"/>
              </a:lnTo>
              <a:lnTo>
                <a:pt x="269180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853952" cy="182550"/>
    <xdr:sp macro="_xll.MC_OnBranchLabelClick" textlink="">
      <xdr:nvSpPr>
        <xdr:cNvPr id="140" name="MC_BN_C_appeal_res_T_appeal_win">
          <a:extLst>
            <a:ext uri="{FF2B5EF4-FFF2-40B4-BE49-F238E27FC236}">
              <a16:creationId xmlns:a16="http://schemas.microsoft.com/office/drawing/2014/main" id="{A2CD3039-70F3-25A9-9854-A8CA9295AC8A}"/>
            </a:ext>
          </a:extLst>
        </xdr:cNvPr>
        <xdr:cNvSpPr txBox="1"/>
      </xdr:nvSpPr>
      <xdr:spPr>
        <a:xfrm>
          <a:off x="10587672" y="7090601"/>
          <a:ext cx="8539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Appeal Succeeds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39</xdr:row>
      <xdr:rowOff>187956</xdr:rowOff>
    </xdr:from>
    <xdr:to>
      <xdr:col>6</xdr:col>
      <xdr:colOff>47626</xdr:colOff>
      <xdr:row>42</xdr:row>
      <xdr:rowOff>6351</xdr:rowOff>
    </xdr:to>
    <xdr:sp macro="" textlink="">
      <xdr:nvSpPr>
        <xdr:cNvPr id="141" name="MC_BR_C_appeal_res_T_appeal_lose">
          <a:extLst>
            <a:ext uri="{FF2B5EF4-FFF2-40B4-BE49-F238E27FC236}">
              <a16:creationId xmlns:a16="http://schemas.microsoft.com/office/drawing/2014/main" id="{44F36F56-DDA8-392F-D35D-A098C7993DE8}"/>
            </a:ext>
          </a:extLst>
        </xdr:cNvPr>
        <xdr:cNvSpPr/>
      </xdr:nvSpPr>
      <xdr:spPr>
        <a:xfrm>
          <a:off x="10386020" y="7560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41</xdr:row>
      <xdr:rowOff>99251</xdr:rowOff>
    </xdr:from>
    <xdr:ext cx="619913" cy="182550"/>
    <xdr:sp macro="_xll.MC_OnBranchLabelClick" textlink="">
      <xdr:nvSpPr>
        <xdr:cNvPr id="142" name="MC_BN_C_appeal_res_T_appeal_lose">
          <a:extLst>
            <a:ext uri="{FF2B5EF4-FFF2-40B4-BE49-F238E27FC236}">
              <a16:creationId xmlns:a16="http://schemas.microsoft.com/office/drawing/2014/main" id="{3FD1F718-64FC-9891-7463-49413B9ED8BB}"/>
            </a:ext>
          </a:extLst>
        </xdr:cNvPr>
        <xdr:cNvSpPr txBox="1"/>
      </xdr:nvSpPr>
      <xdr:spPr>
        <a:xfrm>
          <a:off x="10587672" y="7852601"/>
          <a:ext cx="6199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Appeal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51</xdr:row>
      <xdr:rowOff>174625</xdr:rowOff>
    </xdr:from>
    <xdr:to>
      <xdr:col>4</xdr:col>
      <xdr:colOff>47626</xdr:colOff>
      <xdr:row>58</xdr:row>
      <xdr:rowOff>2291</xdr:rowOff>
    </xdr:to>
    <xdr:sp macro="" textlink="">
      <xdr:nvSpPr>
        <xdr:cNvPr id="143" name="MC_BR_C_permits_com_C_market_com">
          <a:extLst>
            <a:ext uri="{FF2B5EF4-FFF2-40B4-BE49-F238E27FC236}">
              <a16:creationId xmlns:a16="http://schemas.microsoft.com/office/drawing/2014/main" id="{A9354FD4-0A5E-453A-E16A-74C1AB1A6610}"/>
            </a:ext>
          </a:extLst>
        </xdr:cNvPr>
        <xdr:cNvSpPr/>
      </xdr:nvSpPr>
      <xdr:spPr>
        <a:xfrm>
          <a:off x="5004029" y="9832975"/>
          <a:ext cx="2358797" cy="1161166"/>
        </a:xfrm>
        <a:custGeom>
          <a:avLst/>
          <a:gdLst/>
          <a:ahLst/>
          <a:cxnLst/>
          <a:rect l="0" t="0" r="0" b="0"/>
          <a:pathLst>
            <a:path w="2358797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358796" y="0"/>
              </a:lnTo>
              <a:lnTo>
                <a:pt x="2358796" y="31750"/>
              </a:lnTo>
              <a:lnTo>
                <a:pt x="182334" y="31750"/>
              </a:lnTo>
              <a:lnTo>
                <a:pt x="198043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51</xdr:row>
      <xdr:rowOff>99251</xdr:rowOff>
    </xdr:from>
    <xdr:ext cx="494623" cy="182550"/>
    <xdr:sp macro="_xll.MC_OnBranchLabelClick" textlink="">
      <xdr:nvSpPr>
        <xdr:cNvPr id="144" name="MC_BN_C_permits_com_C_market_com">
          <a:extLst>
            <a:ext uri="{FF2B5EF4-FFF2-40B4-BE49-F238E27FC236}">
              <a16:creationId xmlns:a16="http://schemas.microsoft.com/office/drawing/2014/main" id="{ABE0612A-9C24-7310-1A4D-F46F2D737116}"/>
            </a:ext>
          </a:extLst>
        </xdr:cNvPr>
        <xdr:cNvSpPr txBox="1"/>
      </xdr:nvSpPr>
      <xdr:spPr>
        <a:xfrm>
          <a:off x="5215572" y="9757601"/>
          <a:ext cx="4946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57</xdr:row>
      <xdr:rowOff>187109</xdr:rowOff>
    </xdr:from>
    <xdr:to>
      <xdr:col>4</xdr:col>
      <xdr:colOff>47626</xdr:colOff>
      <xdr:row>62</xdr:row>
      <xdr:rowOff>15876</xdr:rowOff>
    </xdr:to>
    <xdr:sp macro="" textlink="">
      <xdr:nvSpPr>
        <xdr:cNvPr id="145" name="MC_BR_C_permits_com_C_market_com_cond">
          <a:extLst>
            <a:ext uri="{FF2B5EF4-FFF2-40B4-BE49-F238E27FC236}">
              <a16:creationId xmlns:a16="http://schemas.microsoft.com/office/drawing/2014/main" id="{4F18D424-A3C8-4F46-6B4D-E34D341B10D0}"/>
            </a:ext>
          </a:extLst>
        </xdr:cNvPr>
        <xdr:cNvSpPr/>
      </xdr:nvSpPr>
      <xdr:spPr>
        <a:xfrm>
          <a:off x="5004230" y="10988459"/>
          <a:ext cx="2358596" cy="781267"/>
        </a:xfrm>
        <a:custGeom>
          <a:avLst/>
          <a:gdLst/>
          <a:ahLst/>
          <a:cxnLst/>
          <a:rect l="0" t="0" r="0" b="0"/>
          <a:pathLst>
            <a:path w="235859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358595" y="749516"/>
              </a:lnTo>
              <a:lnTo>
                <a:pt x="235859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61</xdr:row>
      <xdr:rowOff>99251</xdr:rowOff>
    </xdr:from>
    <xdr:ext cx="1002134" cy="182550"/>
    <xdr:sp macro="_xll.MC_OnBranchLabelClick" textlink="">
      <xdr:nvSpPr>
        <xdr:cNvPr id="146" name="MC_BN_C_permits_com_C_market_com_cond">
          <a:extLst>
            <a:ext uri="{FF2B5EF4-FFF2-40B4-BE49-F238E27FC236}">
              <a16:creationId xmlns:a16="http://schemas.microsoft.com/office/drawing/2014/main" id="{E68A18AC-F6D9-7AD8-58BE-DC64CBD9675C}"/>
            </a:ext>
          </a:extLst>
        </xdr:cNvPr>
        <xdr:cNvSpPr txBox="1"/>
      </xdr:nvSpPr>
      <xdr:spPr>
        <a:xfrm>
          <a:off x="5215572" y="11662601"/>
          <a:ext cx="10021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Conditional Approval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74736</xdr:colOff>
      <xdr:row>57</xdr:row>
      <xdr:rowOff>189116</xdr:rowOff>
    </xdr:from>
    <xdr:to>
      <xdr:col>4</xdr:col>
      <xdr:colOff>47626</xdr:colOff>
      <xdr:row>68</xdr:row>
      <xdr:rowOff>15876</xdr:rowOff>
    </xdr:to>
    <xdr:sp macro="" textlink="">
      <xdr:nvSpPr>
        <xdr:cNvPr id="147" name="MC_BR_C_permits_com_T_com_denied">
          <a:extLst>
            <a:ext uri="{FF2B5EF4-FFF2-40B4-BE49-F238E27FC236}">
              <a16:creationId xmlns:a16="http://schemas.microsoft.com/office/drawing/2014/main" id="{81AB2414-387C-802A-60BA-A7F3571A147C}"/>
            </a:ext>
          </a:extLst>
        </xdr:cNvPr>
        <xdr:cNvSpPr/>
      </xdr:nvSpPr>
      <xdr:spPr>
        <a:xfrm>
          <a:off x="5003924" y="10990466"/>
          <a:ext cx="2358902" cy="1922260"/>
        </a:xfrm>
        <a:custGeom>
          <a:avLst/>
          <a:gdLst/>
          <a:ahLst/>
          <a:cxnLst/>
          <a:rect l="0" t="0" r="0" b="0"/>
          <a:pathLst>
            <a:path w="2358902" h="1922260">
              <a:moveTo>
                <a:pt x="31629" y="0"/>
              </a:moveTo>
              <a:lnTo>
                <a:pt x="198253" y="1905000"/>
              </a:lnTo>
              <a:lnTo>
                <a:pt x="182439" y="1890509"/>
              </a:lnTo>
              <a:lnTo>
                <a:pt x="2358901" y="1890509"/>
              </a:lnTo>
              <a:lnTo>
                <a:pt x="2358901" y="1922259"/>
              </a:lnTo>
              <a:lnTo>
                <a:pt x="182439" y="1922259"/>
              </a:lnTo>
              <a:lnTo>
                <a:pt x="166624" y="1907768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67</xdr:row>
      <xdr:rowOff>99251</xdr:rowOff>
    </xdr:from>
    <xdr:ext cx="380489" cy="182550"/>
    <xdr:sp macro="_xll.MC_OnBranchLabelClick" textlink="">
      <xdr:nvSpPr>
        <xdr:cNvPr id="148" name="MC_BN_C_permits_com_T_com_denied">
          <a:extLst>
            <a:ext uri="{FF2B5EF4-FFF2-40B4-BE49-F238E27FC236}">
              <a16:creationId xmlns:a16="http://schemas.microsoft.com/office/drawing/2014/main" id="{0BB6F0F6-CF1D-0EA2-872E-04D3252541B7}"/>
            </a:ext>
          </a:extLst>
        </xdr:cNvPr>
        <xdr:cNvSpPr txBox="1"/>
      </xdr:nvSpPr>
      <xdr:spPr>
        <a:xfrm>
          <a:off x="5215572" y="12805601"/>
          <a:ext cx="3804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Denied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49</xdr:row>
      <xdr:rowOff>174625</xdr:rowOff>
    </xdr:from>
    <xdr:to>
      <xdr:col>5</xdr:col>
      <xdr:colOff>47626</xdr:colOff>
      <xdr:row>52</xdr:row>
      <xdr:rowOff>6362</xdr:rowOff>
    </xdr:to>
    <xdr:sp macro="" textlink="">
      <xdr:nvSpPr>
        <xdr:cNvPr id="149" name="MC_BR_C_market_com_T_com_strong">
          <a:extLst>
            <a:ext uri="{FF2B5EF4-FFF2-40B4-BE49-F238E27FC236}">
              <a16:creationId xmlns:a16="http://schemas.microsoft.com/office/drawing/2014/main" id="{7F3D8B99-EAE7-6C8B-4BF9-013B14272441}"/>
            </a:ext>
          </a:extLst>
        </xdr:cNvPr>
        <xdr:cNvSpPr/>
      </xdr:nvSpPr>
      <xdr:spPr>
        <a:xfrm>
          <a:off x="7391206" y="9451975"/>
          <a:ext cx="2957708" cy="403237"/>
        </a:xfrm>
        <a:custGeom>
          <a:avLst/>
          <a:gdLst/>
          <a:ahLst/>
          <a:cxnLst/>
          <a:rect l="0" t="0" r="0" b="0"/>
          <a:pathLst>
            <a:path w="295770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957707" y="0"/>
              </a:lnTo>
              <a:lnTo>
                <a:pt x="295770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49</xdr:row>
      <xdr:rowOff>99251</xdr:rowOff>
    </xdr:from>
    <xdr:ext cx="774058" cy="182550"/>
    <xdr:sp macro="_xll.MC_OnBranchLabelClick" textlink="">
      <xdr:nvSpPr>
        <xdr:cNvPr id="150" name="MC_BN_C_market_com_T_com_strong">
          <a:extLst>
            <a:ext uri="{FF2B5EF4-FFF2-40B4-BE49-F238E27FC236}">
              <a16:creationId xmlns:a16="http://schemas.microsoft.com/office/drawing/2014/main" id="{43EC5F6A-78B5-2DC1-D331-DF7F574CB9A2}"/>
            </a:ext>
          </a:extLst>
        </xdr:cNvPr>
        <xdr:cNvSpPr txBox="1"/>
      </xdr:nvSpPr>
      <xdr:spPr>
        <a:xfrm>
          <a:off x="7601585" y="9376601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51</xdr:row>
      <xdr:rowOff>184139</xdr:rowOff>
    </xdr:from>
    <xdr:to>
      <xdr:col>5</xdr:col>
      <xdr:colOff>47626</xdr:colOff>
      <xdr:row>54</xdr:row>
      <xdr:rowOff>15876</xdr:rowOff>
    </xdr:to>
    <xdr:sp macro="" textlink="">
      <xdr:nvSpPr>
        <xdr:cNvPr id="151" name="MC_BR_C_market_com_T_com_moderate">
          <a:extLst>
            <a:ext uri="{FF2B5EF4-FFF2-40B4-BE49-F238E27FC236}">
              <a16:creationId xmlns:a16="http://schemas.microsoft.com/office/drawing/2014/main" id="{C0D3943C-F108-D56E-0F94-528AF3B43DE0}"/>
            </a:ext>
          </a:extLst>
        </xdr:cNvPr>
        <xdr:cNvSpPr/>
      </xdr:nvSpPr>
      <xdr:spPr>
        <a:xfrm>
          <a:off x="7391206" y="9842489"/>
          <a:ext cx="2957708" cy="403237"/>
        </a:xfrm>
        <a:custGeom>
          <a:avLst/>
          <a:gdLst/>
          <a:ahLst/>
          <a:cxnLst/>
          <a:rect l="0" t="0" r="0" b="0"/>
          <a:pathLst>
            <a:path w="295770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957707" y="371486"/>
              </a:lnTo>
              <a:lnTo>
                <a:pt x="295770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53</xdr:row>
      <xdr:rowOff>99251</xdr:rowOff>
    </xdr:from>
    <xdr:ext cx="905248" cy="182550"/>
    <xdr:sp macro="_xll.MC_OnBranchLabelClick" textlink="">
      <xdr:nvSpPr>
        <xdr:cNvPr id="152" name="MC_BN_C_market_com_T_com_moderate">
          <a:extLst>
            <a:ext uri="{FF2B5EF4-FFF2-40B4-BE49-F238E27FC236}">
              <a16:creationId xmlns:a16="http://schemas.microsoft.com/office/drawing/2014/main" id="{5A5E7769-366E-B6CC-FA3C-D515B0046A32}"/>
            </a:ext>
          </a:extLst>
        </xdr:cNvPr>
        <xdr:cNvSpPr txBox="1"/>
      </xdr:nvSpPr>
      <xdr:spPr>
        <a:xfrm>
          <a:off x="7601585" y="10138601"/>
          <a:ext cx="905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51</xdr:row>
      <xdr:rowOff>187109</xdr:rowOff>
    </xdr:from>
    <xdr:to>
      <xdr:col>5</xdr:col>
      <xdr:colOff>47626</xdr:colOff>
      <xdr:row>56</xdr:row>
      <xdr:rowOff>15876</xdr:rowOff>
    </xdr:to>
    <xdr:sp macro="" textlink="">
      <xdr:nvSpPr>
        <xdr:cNvPr id="153" name="MC_BR_C_market_com_T_com_weak">
          <a:extLst>
            <a:ext uri="{FF2B5EF4-FFF2-40B4-BE49-F238E27FC236}">
              <a16:creationId xmlns:a16="http://schemas.microsoft.com/office/drawing/2014/main" id="{DD37DE25-94A8-72BA-CB15-7CF3423B540C}"/>
            </a:ext>
          </a:extLst>
        </xdr:cNvPr>
        <xdr:cNvSpPr/>
      </xdr:nvSpPr>
      <xdr:spPr>
        <a:xfrm>
          <a:off x="7390243" y="9845459"/>
          <a:ext cx="2958671" cy="781267"/>
        </a:xfrm>
        <a:custGeom>
          <a:avLst/>
          <a:gdLst/>
          <a:ahLst/>
          <a:cxnLst/>
          <a:rect l="0" t="0" r="0" b="0"/>
          <a:pathLst>
            <a:path w="2958671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958670" y="749516"/>
              </a:lnTo>
              <a:lnTo>
                <a:pt x="2958670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55</xdr:row>
      <xdr:rowOff>99251</xdr:rowOff>
    </xdr:from>
    <xdr:ext cx="733983" cy="182550"/>
    <xdr:sp macro="_xll.MC_OnBranchLabelClick" textlink="">
      <xdr:nvSpPr>
        <xdr:cNvPr id="154" name="MC_BN_C_market_com_T_com_weak">
          <a:extLst>
            <a:ext uri="{FF2B5EF4-FFF2-40B4-BE49-F238E27FC236}">
              <a16:creationId xmlns:a16="http://schemas.microsoft.com/office/drawing/2014/main" id="{69A8A8F0-8058-8797-AE2E-A03080E921C1}"/>
            </a:ext>
          </a:extLst>
        </xdr:cNvPr>
        <xdr:cNvSpPr txBox="1"/>
      </xdr:nvSpPr>
      <xdr:spPr>
        <a:xfrm>
          <a:off x="7601585" y="10519601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59</xdr:row>
      <xdr:rowOff>174625</xdr:rowOff>
    </xdr:from>
    <xdr:to>
      <xdr:col>5</xdr:col>
      <xdr:colOff>47626</xdr:colOff>
      <xdr:row>62</xdr:row>
      <xdr:rowOff>6362</xdr:rowOff>
    </xdr:to>
    <xdr:sp macro="" textlink="">
      <xdr:nvSpPr>
        <xdr:cNvPr id="155" name="MC_BR_C_market_com_cond_T_com_cond_strong">
          <a:extLst>
            <a:ext uri="{FF2B5EF4-FFF2-40B4-BE49-F238E27FC236}">
              <a16:creationId xmlns:a16="http://schemas.microsoft.com/office/drawing/2014/main" id="{E4866248-9AA3-C1CB-1D7B-B49211BE8035}"/>
            </a:ext>
          </a:extLst>
        </xdr:cNvPr>
        <xdr:cNvSpPr/>
      </xdr:nvSpPr>
      <xdr:spPr>
        <a:xfrm>
          <a:off x="7391206" y="11356975"/>
          <a:ext cx="2957708" cy="403237"/>
        </a:xfrm>
        <a:custGeom>
          <a:avLst/>
          <a:gdLst/>
          <a:ahLst/>
          <a:cxnLst/>
          <a:rect l="0" t="0" r="0" b="0"/>
          <a:pathLst>
            <a:path w="295770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957707" y="0"/>
              </a:lnTo>
              <a:lnTo>
                <a:pt x="295770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59</xdr:row>
      <xdr:rowOff>99251</xdr:rowOff>
    </xdr:from>
    <xdr:ext cx="774058" cy="182550"/>
    <xdr:sp macro="_xll.MC_OnBranchLabelClick" textlink="">
      <xdr:nvSpPr>
        <xdr:cNvPr id="156" name="MC_BN_C_market_com_cond_T_com_cond_strong">
          <a:extLst>
            <a:ext uri="{FF2B5EF4-FFF2-40B4-BE49-F238E27FC236}">
              <a16:creationId xmlns:a16="http://schemas.microsoft.com/office/drawing/2014/main" id="{53FD1751-7C07-A690-E026-48761A6BCF99}"/>
            </a:ext>
          </a:extLst>
        </xdr:cNvPr>
        <xdr:cNvSpPr txBox="1"/>
      </xdr:nvSpPr>
      <xdr:spPr>
        <a:xfrm>
          <a:off x="7601585" y="11281601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61</xdr:row>
      <xdr:rowOff>184139</xdr:rowOff>
    </xdr:from>
    <xdr:to>
      <xdr:col>5</xdr:col>
      <xdr:colOff>47626</xdr:colOff>
      <xdr:row>64</xdr:row>
      <xdr:rowOff>15876</xdr:rowOff>
    </xdr:to>
    <xdr:sp macro="" textlink="">
      <xdr:nvSpPr>
        <xdr:cNvPr id="157" name="MC_BR_C_market_com_cond_T_com_cond_moderate">
          <a:extLst>
            <a:ext uri="{FF2B5EF4-FFF2-40B4-BE49-F238E27FC236}">
              <a16:creationId xmlns:a16="http://schemas.microsoft.com/office/drawing/2014/main" id="{A9739D0A-177A-2F6C-7878-5481CD5272A6}"/>
            </a:ext>
          </a:extLst>
        </xdr:cNvPr>
        <xdr:cNvSpPr/>
      </xdr:nvSpPr>
      <xdr:spPr>
        <a:xfrm>
          <a:off x="7391206" y="11747489"/>
          <a:ext cx="2957708" cy="403237"/>
        </a:xfrm>
        <a:custGeom>
          <a:avLst/>
          <a:gdLst/>
          <a:ahLst/>
          <a:cxnLst/>
          <a:rect l="0" t="0" r="0" b="0"/>
          <a:pathLst>
            <a:path w="295770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957707" y="371486"/>
              </a:lnTo>
              <a:lnTo>
                <a:pt x="295770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63</xdr:row>
      <xdr:rowOff>99251</xdr:rowOff>
    </xdr:from>
    <xdr:ext cx="905248" cy="182550"/>
    <xdr:sp macro="_xll.MC_OnBranchLabelClick" textlink="">
      <xdr:nvSpPr>
        <xdr:cNvPr id="158" name="MC_BN_C_market_com_cond_T_com_cond_moderate">
          <a:extLst>
            <a:ext uri="{FF2B5EF4-FFF2-40B4-BE49-F238E27FC236}">
              <a16:creationId xmlns:a16="http://schemas.microsoft.com/office/drawing/2014/main" id="{F6C8045E-A749-E35D-2DD3-E2E852B75544}"/>
            </a:ext>
          </a:extLst>
        </xdr:cNvPr>
        <xdr:cNvSpPr txBox="1"/>
      </xdr:nvSpPr>
      <xdr:spPr>
        <a:xfrm>
          <a:off x="7601585" y="12043601"/>
          <a:ext cx="905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61</xdr:row>
      <xdr:rowOff>187109</xdr:rowOff>
    </xdr:from>
    <xdr:to>
      <xdr:col>5</xdr:col>
      <xdr:colOff>47626</xdr:colOff>
      <xdr:row>66</xdr:row>
      <xdr:rowOff>15876</xdr:rowOff>
    </xdr:to>
    <xdr:sp macro="" textlink="">
      <xdr:nvSpPr>
        <xdr:cNvPr id="159" name="MC_BR_C_market_com_cond_T_com_cond_weak">
          <a:extLst>
            <a:ext uri="{FF2B5EF4-FFF2-40B4-BE49-F238E27FC236}">
              <a16:creationId xmlns:a16="http://schemas.microsoft.com/office/drawing/2014/main" id="{8087F129-4851-9E02-6905-E266DB5FCE60}"/>
            </a:ext>
          </a:extLst>
        </xdr:cNvPr>
        <xdr:cNvSpPr/>
      </xdr:nvSpPr>
      <xdr:spPr>
        <a:xfrm>
          <a:off x="7390243" y="11750459"/>
          <a:ext cx="2958671" cy="781267"/>
        </a:xfrm>
        <a:custGeom>
          <a:avLst/>
          <a:gdLst/>
          <a:ahLst/>
          <a:cxnLst/>
          <a:rect l="0" t="0" r="0" b="0"/>
          <a:pathLst>
            <a:path w="2958671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958670" y="749516"/>
              </a:lnTo>
              <a:lnTo>
                <a:pt x="2958670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65</xdr:row>
      <xdr:rowOff>99251</xdr:rowOff>
    </xdr:from>
    <xdr:ext cx="733983" cy="182550"/>
    <xdr:sp macro="_xll.MC_OnBranchLabelClick" textlink="">
      <xdr:nvSpPr>
        <xdr:cNvPr id="160" name="MC_BN_C_market_com_cond_T_com_cond_weak">
          <a:extLst>
            <a:ext uri="{FF2B5EF4-FFF2-40B4-BE49-F238E27FC236}">
              <a16:creationId xmlns:a16="http://schemas.microsoft.com/office/drawing/2014/main" id="{786C749A-F7CC-0471-D361-780A9DC72652}"/>
            </a:ext>
          </a:extLst>
        </xdr:cNvPr>
        <xdr:cNvSpPr txBox="1"/>
      </xdr:nvSpPr>
      <xdr:spPr>
        <a:xfrm>
          <a:off x="7601585" y="12424601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69</xdr:row>
      <xdr:rowOff>184150</xdr:rowOff>
    </xdr:from>
    <xdr:to>
      <xdr:col>4</xdr:col>
      <xdr:colOff>47626</xdr:colOff>
      <xdr:row>72</xdr:row>
      <xdr:rowOff>2545</xdr:rowOff>
    </xdr:to>
    <xdr:sp macro="" textlink="">
      <xdr:nvSpPr>
        <xdr:cNvPr id="161" name="MC_BR_C_appreciation_T_hold_high">
          <a:extLst>
            <a:ext uri="{FF2B5EF4-FFF2-40B4-BE49-F238E27FC236}">
              <a16:creationId xmlns:a16="http://schemas.microsoft.com/office/drawing/2014/main" id="{2996246E-AC94-92FC-299E-1FBA22F8CB10}"/>
            </a:ext>
          </a:extLst>
        </xdr:cNvPr>
        <xdr:cNvSpPr/>
      </xdr:nvSpPr>
      <xdr:spPr>
        <a:xfrm>
          <a:off x="5013921" y="13271500"/>
          <a:ext cx="2348905" cy="389895"/>
        </a:xfrm>
        <a:custGeom>
          <a:avLst/>
          <a:gdLst/>
          <a:ahLst/>
          <a:cxnLst/>
          <a:rect l="0" t="0" r="0" b="0"/>
          <a:pathLst>
            <a:path w="234890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348904" y="0"/>
              </a:lnTo>
              <a:lnTo>
                <a:pt x="234890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69</xdr:row>
      <xdr:rowOff>99250</xdr:rowOff>
    </xdr:from>
    <xdr:ext cx="865237" cy="182550"/>
    <xdr:sp macro="_xll.MC_OnBranchLabelClick" textlink="">
      <xdr:nvSpPr>
        <xdr:cNvPr id="162" name="MC_BN_C_appreciation_T_hold_high">
          <a:extLst>
            <a:ext uri="{FF2B5EF4-FFF2-40B4-BE49-F238E27FC236}">
              <a16:creationId xmlns:a16="http://schemas.microsoft.com/office/drawing/2014/main" id="{C576CD2A-1957-7FC7-25D5-BC1707633784}"/>
            </a:ext>
          </a:extLst>
        </xdr:cNvPr>
        <xdr:cNvSpPr txBox="1"/>
      </xdr:nvSpPr>
      <xdr:spPr>
        <a:xfrm>
          <a:off x="5215572" y="13186600"/>
          <a:ext cx="8652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Appreciation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71</xdr:row>
      <xdr:rowOff>187956</xdr:rowOff>
    </xdr:from>
    <xdr:to>
      <xdr:col>4</xdr:col>
      <xdr:colOff>47626</xdr:colOff>
      <xdr:row>74</xdr:row>
      <xdr:rowOff>6351</xdr:rowOff>
    </xdr:to>
    <xdr:sp macro="" textlink="">
      <xdr:nvSpPr>
        <xdr:cNvPr id="163" name="MC_BR_C_appreciation_T_hold_mod">
          <a:extLst>
            <a:ext uri="{FF2B5EF4-FFF2-40B4-BE49-F238E27FC236}">
              <a16:creationId xmlns:a16="http://schemas.microsoft.com/office/drawing/2014/main" id="{8660E8C5-5304-781F-8151-D121D81D9736}"/>
            </a:ext>
          </a:extLst>
        </xdr:cNvPr>
        <xdr:cNvSpPr/>
      </xdr:nvSpPr>
      <xdr:spPr>
        <a:xfrm>
          <a:off x="5013921" y="13656306"/>
          <a:ext cx="2348905" cy="389895"/>
        </a:xfrm>
        <a:custGeom>
          <a:avLst/>
          <a:gdLst/>
          <a:ahLst/>
          <a:cxnLst/>
          <a:rect l="0" t="0" r="0" b="0"/>
          <a:pathLst>
            <a:path w="234890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348904" y="377194"/>
              </a:lnTo>
              <a:lnTo>
                <a:pt x="234890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73</xdr:row>
      <xdr:rowOff>99250</xdr:rowOff>
    </xdr:from>
    <xdr:ext cx="1087798" cy="182550"/>
    <xdr:sp macro="_xll.MC_OnBranchLabelClick" textlink="">
      <xdr:nvSpPr>
        <xdr:cNvPr id="164" name="MC_BN_C_appreciation_T_hold_mod">
          <a:extLst>
            <a:ext uri="{FF2B5EF4-FFF2-40B4-BE49-F238E27FC236}">
              <a16:creationId xmlns:a16="http://schemas.microsoft.com/office/drawing/2014/main" id="{93B279E0-C5F7-9369-512D-016783B6B484}"/>
            </a:ext>
          </a:extLst>
        </xdr:cNvPr>
        <xdr:cNvSpPr txBox="1"/>
      </xdr:nvSpPr>
      <xdr:spPr>
        <a:xfrm>
          <a:off x="5215572" y="13948600"/>
          <a:ext cx="10877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Appreciation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71</xdr:row>
      <xdr:rowOff>189143</xdr:rowOff>
    </xdr:from>
    <xdr:to>
      <xdr:col>4</xdr:col>
      <xdr:colOff>47626</xdr:colOff>
      <xdr:row>76</xdr:row>
      <xdr:rowOff>6351</xdr:rowOff>
    </xdr:to>
    <xdr:sp macro="" textlink="">
      <xdr:nvSpPr>
        <xdr:cNvPr id="165" name="MC_BR_C_appreciation_T_hold_flat">
          <a:extLst>
            <a:ext uri="{FF2B5EF4-FFF2-40B4-BE49-F238E27FC236}">
              <a16:creationId xmlns:a16="http://schemas.microsoft.com/office/drawing/2014/main" id="{51695915-06FF-F9E5-5269-217CEDDB7D8F}"/>
            </a:ext>
          </a:extLst>
        </xdr:cNvPr>
        <xdr:cNvSpPr/>
      </xdr:nvSpPr>
      <xdr:spPr>
        <a:xfrm>
          <a:off x="5013535" y="13657493"/>
          <a:ext cx="2349291" cy="769708"/>
        </a:xfrm>
        <a:custGeom>
          <a:avLst/>
          <a:gdLst/>
          <a:ahLst/>
          <a:cxnLst/>
          <a:rect l="0" t="0" r="0" b="0"/>
          <a:pathLst>
            <a:path w="23492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349290" y="757007"/>
              </a:lnTo>
              <a:lnTo>
                <a:pt x="23492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75</xdr:row>
      <xdr:rowOff>99250</xdr:rowOff>
    </xdr:from>
    <xdr:ext cx="654090" cy="182550"/>
    <xdr:sp macro="_xll.MC_OnBranchLabelClick" textlink="">
      <xdr:nvSpPr>
        <xdr:cNvPr id="166" name="MC_BN_C_appreciation_T_hold_flat">
          <a:extLst>
            <a:ext uri="{FF2B5EF4-FFF2-40B4-BE49-F238E27FC236}">
              <a16:creationId xmlns:a16="http://schemas.microsoft.com/office/drawing/2014/main" id="{CBCBE303-E310-4860-1BE4-26463B6D9E17}"/>
            </a:ext>
          </a:extLst>
        </xdr:cNvPr>
        <xdr:cNvSpPr txBox="1"/>
      </xdr:nvSpPr>
      <xdr:spPr>
        <a:xfrm>
          <a:off x="5215572" y="14329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Flat / Decline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167" name="MC_T_res_hot">
          <a:extLst>
            <a:ext uri="{FF2B5EF4-FFF2-40B4-BE49-F238E27FC236}">
              <a16:creationId xmlns:a16="http://schemas.microsoft.com/office/drawing/2014/main" id="{28CD1FC7-B0AE-5D9C-74E0-60BBAD9DDF4D}"/>
            </a:ext>
          </a:extLst>
        </xdr:cNvPr>
        <xdr:cNvSpPr/>
      </xdr:nvSpPr>
      <xdr:spPr>
        <a:xfrm rot="16200000">
          <a:off x="10310813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168" name="MC_C_market_res">
          <a:extLst>
            <a:ext uri="{FF2B5EF4-FFF2-40B4-BE49-F238E27FC236}">
              <a16:creationId xmlns:a16="http://schemas.microsoft.com/office/drawing/2014/main" id="{E376B378-8D38-6CC6-745D-087A1135043E}"/>
            </a:ext>
          </a:extLst>
        </xdr:cNvPr>
        <xdr:cNvSpPr/>
      </xdr:nvSpPr>
      <xdr:spPr>
        <a:xfrm>
          <a:off x="7324725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169" name="MC_T_res_normal">
          <a:extLst>
            <a:ext uri="{FF2B5EF4-FFF2-40B4-BE49-F238E27FC236}">
              <a16:creationId xmlns:a16="http://schemas.microsoft.com/office/drawing/2014/main" id="{FABD68B6-F5FD-ED79-0299-F146E513E5FA}"/>
            </a:ext>
          </a:extLst>
        </xdr:cNvPr>
        <xdr:cNvSpPr/>
      </xdr:nvSpPr>
      <xdr:spPr>
        <a:xfrm rot="16200000">
          <a:off x="10310813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170" name="MC_T_res_cool">
          <a:extLst>
            <a:ext uri="{FF2B5EF4-FFF2-40B4-BE49-F238E27FC236}">
              <a16:creationId xmlns:a16="http://schemas.microsoft.com/office/drawing/2014/main" id="{29FFFAF9-A184-56D8-BC2D-7B72BB2743EF}"/>
            </a:ext>
          </a:extLst>
        </xdr:cNvPr>
        <xdr:cNvSpPr/>
      </xdr:nvSpPr>
      <xdr:spPr>
        <a:xfrm rot="16200000">
          <a:off x="10310813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171" name="MC_C_permits_res">
          <a:extLst>
            <a:ext uri="{FF2B5EF4-FFF2-40B4-BE49-F238E27FC236}">
              <a16:creationId xmlns:a16="http://schemas.microsoft.com/office/drawing/2014/main" id="{2977FD3B-41AB-D072-AE29-8E21BC70A08E}"/>
            </a:ext>
          </a:extLst>
        </xdr:cNvPr>
        <xdr:cNvSpPr/>
      </xdr:nvSpPr>
      <xdr:spPr>
        <a:xfrm>
          <a:off x="4938713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172" name="MC_T_res_delayed_hot">
          <a:extLst>
            <a:ext uri="{FF2B5EF4-FFF2-40B4-BE49-F238E27FC236}">
              <a16:creationId xmlns:a16="http://schemas.microsoft.com/office/drawing/2014/main" id="{2D63D558-3EE8-7C3B-A312-93E9A08A659D}"/>
            </a:ext>
          </a:extLst>
        </xdr:cNvPr>
        <xdr:cNvSpPr/>
      </xdr:nvSpPr>
      <xdr:spPr>
        <a:xfrm rot="16200000">
          <a:off x="10310813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173" name="MC_C_market_res_delayed">
          <a:extLst>
            <a:ext uri="{FF2B5EF4-FFF2-40B4-BE49-F238E27FC236}">
              <a16:creationId xmlns:a16="http://schemas.microsoft.com/office/drawing/2014/main" id="{F713F92C-DE1B-8292-265D-CC0A6DF6522A}"/>
            </a:ext>
          </a:extLst>
        </xdr:cNvPr>
        <xdr:cNvSpPr/>
      </xdr:nvSpPr>
      <xdr:spPr>
        <a:xfrm>
          <a:off x="7324725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174" name="MC_T_res_delayed_normal">
          <a:extLst>
            <a:ext uri="{FF2B5EF4-FFF2-40B4-BE49-F238E27FC236}">
              <a16:creationId xmlns:a16="http://schemas.microsoft.com/office/drawing/2014/main" id="{5F5CF47A-EC1E-058F-6D7E-4FE91C4BC513}"/>
            </a:ext>
          </a:extLst>
        </xdr:cNvPr>
        <xdr:cNvSpPr/>
      </xdr:nvSpPr>
      <xdr:spPr>
        <a:xfrm rot="16200000">
          <a:off x="10310813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175" name="MC_T_res_delayed_cool">
          <a:extLst>
            <a:ext uri="{FF2B5EF4-FFF2-40B4-BE49-F238E27FC236}">
              <a16:creationId xmlns:a16="http://schemas.microsoft.com/office/drawing/2014/main" id="{7CD21534-1151-344B-6B53-8C17C6AA21BF}"/>
            </a:ext>
          </a:extLst>
        </xdr:cNvPr>
        <xdr:cNvSpPr/>
      </xdr:nvSpPr>
      <xdr:spPr>
        <a:xfrm rot="16200000">
          <a:off x="10310813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176" name="MC_T_appeal_win">
          <a:extLst>
            <a:ext uri="{FF2B5EF4-FFF2-40B4-BE49-F238E27FC236}">
              <a16:creationId xmlns:a16="http://schemas.microsoft.com/office/drawing/2014/main" id="{5A8ED04F-ED26-A458-CED0-EB4C2BB6BB1A}"/>
            </a:ext>
          </a:extLst>
        </xdr:cNvPr>
        <xdr:cNvSpPr/>
      </xdr:nvSpPr>
      <xdr:spPr>
        <a:xfrm rot="16200000">
          <a:off x="13039725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177" name="MC_C_appeal_res">
          <a:extLst>
            <a:ext uri="{FF2B5EF4-FFF2-40B4-BE49-F238E27FC236}">
              <a16:creationId xmlns:a16="http://schemas.microsoft.com/office/drawing/2014/main" id="{5956F7E8-90FB-3E79-7280-02077FCB86E8}"/>
            </a:ext>
          </a:extLst>
        </xdr:cNvPr>
        <xdr:cNvSpPr/>
      </xdr:nvSpPr>
      <xdr:spPr>
        <a:xfrm>
          <a:off x="10310813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178" name="MC_T_appeal_lose">
          <a:extLst>
            <a:ext uri="{FF2B5EF4-FFF2-40B4-BE49-F238E27FC236}">
              <a16:creationId xmlns:a16="http://schemas.microsoft.com/office/drawing/2014/main" id="{46587297-EAB7-6DCF-2B82-AE177CB91B7F}"/>
            </a:ext>
          </a:extLst>
        </xdr:cNvPr>
        <xdr:cNvSpPr/>
      </xdr:nvSpPr>
      <xdr:spPr>
        <a:xfrm rot="16200000">
          <a:off x="13039725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43</xdr:row>
      <xdr:rowOff>109538</xdr:rowOff>
    </xdr:from>
    <xdr:to>
      <xdr:col>4</xdr:col>
      <xdr:colOff>180975</xdr:colOff>
      <xdr:row>44</xdr:row>
      <xdr:rowOff>80963</xdr:rowOff>
    </xdr:to>
    <xdr:sp macro="_xll.MC_OnNodeClick" textlink="">
      <xdr:nvSpPr>
        <xdr:cNvPr id="179" name="MC_D_denied_res">
          <a:extLst>
            <a:ext uri="{FF2B5EF4-FFF2-40B4-BE49-F238E27FC236}">
              <a16:creationId xmlns:a16="http://schemas.microsoft.com/office/drawing/2014/main" id="{FCFBE8EE-0FD8-4E7A-4281-CA913EDC1865}"/>
            </a:ext>
          </a:extLst>
        </xdr:cNvPr>
        <xdr:cNvSpPr/>
      </xdr:nvSpPr>
      <xdr:spPr>
        <a:xfrm>
          <a:off x="7324725" y="8243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45</xdr:row>
      <xdr:rowOff>109537</xdr:rowOff>
    </xdr:from>
    <xdr:to>
      <xdr:col>5</xdr:col>
      <xdr:colOff>176213</xdr:colOff>
      <xdr:row>46</xdr:row>
      <xdr:rowOff>80962</xdr:rowOff>
    </xdr:to>
    <xdr:sp macro="_xll.MC_OnNodeClick" textlink="">
      <xdr:nvSpPr>
        <xdr:cNvPr id="180" name="MC_T_sell_land_res">
          <a:extLst>
            <a:ext uri="{FF2B5EF4-FFF2-40B4-BE49-F238E27FC236}">
              <a16:creationId xmlns:a16="http://schemas.microsoft.com/office/drawing/2014/main" id="{B47303BB-1A87-1C03-A09F-96D1694D70CF}"/>
            </a:ext>
          </a:extLst>
        </xdr:cNvPr>
        <xdr:cNvSpPr/>
      </xdr:nvSpPr>
      <xdr:spPr>
        <a:xfrm rot="16200000">
          <a:off x="1031081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47</xdr:row>
      <xdr:rowOff>109538</xdr:rowOff>
    </xdr:from>
    <xdr:to>
      <xdr:col>2</xdr:col>
      <xdr:colOff>180975</xdr:colOff>
      <xdr:row>48</xdr:row>
      <xdr:rowOff>80963</xdr:rowOff>
    </xdr:to>
    <xdr:sp macro="_xll.MC_OnNodeClick" textlink="">
      <xdr:nvSpPr>
        <xdr:cNvPr id="181" name="MC_D_root">
          <a:extLst>
            <a:ext uri="{FF2B5EF4-FFF2-40B4-BE49-F238E27FC236}">
              <a16:creationId xmlns:a16="http://schemas.microsoft.com/office/drawing/2014/main" id="{1B627C2C-BA64-A315-A21A-06577DFFF978}"/>
            </a:ext>
          </a:extLst>
        </xdr:cNvPr>
        <xdr:cNvSpPr/>
      </xdr:nvSpPr>
      <xdr:spPr>
        <a:xfrm>
          <a:off x="2462213" y="900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49</xdr:row>
      <xdr:rowOff>109537</xdr:rowOff>
    </xdr:from>
    <xdr:to>
      <xdr:col>5</xdr:col>
      <xdr:colOff>176213</xdr:colOff>
      <xdr:row>50</xdr:row>
      <xdr:rowOff>80962</xdr:rowOff>
    </xdr:to>
    <xdr:sp macro="_xll.MC_OnNodeClick" textlink="">
      <xdr:nvSpPr>
        <xdr:cNvPr id="182" name="MC_T_com_strong">
          <a:extLst>
            <a:ext uri="{FF2B5EF4-FFF2-40B4-BE49-F238E27FC236}">
              <a16:creationId xmlns:a16="http://schemas.microsoft.com/office/drawing/2014/main" id="{B41E733A-1B57-7D71-B460-EBA145575303}"/>
            </a:ext>
          </a:extLst>
        </xdr:cNvPr>
        <xdr:cNvSpPr/>
      </xdr:nvSpPr>
      <xdr:spPr>
        <a:xfrm rot="16200000">
          <a:off x="10310813" y="938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51</xdr:row>
      <xdr:rowOff>109538</xdr:rowOff>
    </xdr:from>
    <xdr:to>
      <xdr:col>4</xdr:col>
      <xdr:colOff>180975</xdr:colOff>
      <xdr:row>52</xdr:row>
      <xdr:rowOff>80963</xdr:rowOff>
    </xdr:to>
    <xdr:sp macro="_xll.MC_OnNodeClick" textlink="">
      <xdr:nvSpPr>
        <xdr:cNvPr id="183" name="MC_C_market_com">
          <a:extLst>
            <a:ext uri="{FF2B5EF4-FFF2-40B4-BE49-F238E27FC236}">
              <a16:creationId xmlns:a16="http://schemas.microsoft.com/office/drawing/2014/main" id="{1E0B8C0F-7886-CBDE-8937-AE6BE00BC6DC}"/>
            </a:ext>
          </a:extLst>
        </xdr:cNvPr>
        <xdr:cNvSpPr/>
      </xdr:nvSpPr>
      <xdr:spPr>
        <a:xfrm>
          <a:off x="7324725" y="976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53</xdr:row>
      <xdr:rowOff>109537</xdr:rowOff>
    </xdr:from>
    <xdr:to>
      <xdr:col>5</xdr:col>
      <xdr:colOff>176213</xdr:colOff>
      <xdr:row>54</xdr:row>
      <xdr:rowOff>80962</xdr:rowOff>
    </xdr:to>
    <xdr:sp macro="_xll.MC_OnNodeClick" textlink="">
      <xdr:nvSpPr>
        <xdr:cNvPr id="184" name="MC_T_com_moderate">
          <a:extLst>
            <a:ext uri="{FF2B5EF4-FFF2-40B4-BE49-F238E27FC236}">
              <a16:creationId xmlns:a16="http://schemas.microsoft.com/office/drawing/2014/main" id="{F9DBA5FC-5922-0824-30AD-0CE8D5254F57}"/>
            </a:ext>
          </a:extLst>
        </xdr:cNvPr>
        <xdr:cNvSpPr/>
      </xdr:nvSpPr>
      <xdr:spPr>
        <a:xfrm rot="16200000">
          <a:off x="10310813" y="1014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55</xdr:row>
      <xdr:rowOff>109537</xdr:rowOff>
    </xdr:from>
    <xdr:to>
      <xdr:col>5</xdr:col>
      <xdr:colOff>176213</xdr:colOff>
      <xdr:row>56</xdr:row>
      <xdr:rowOff>80962</xdr:rowOff>
    </xdr:to>
    <xdr:sp macro="_xll.MC_OnNodeClick" textlink="">
      <xdr:nvSpPr>
        <xdr:cNvPr id="185" name="MC_T_com_weak">
          <a:extLst>
            <a:ext uri="{FF2B5EF4-FFF2-40B4-BE49-F238E27FC236}">
              <a16:creationId xmlns:a16="http://schemas.microsoft.com/office/drawing/2014/main" id="{403DAC8C-A78F-DD12-5125-48F1B8DD1653}"/>
            </a:ext>
          </a:extLst>
        </xdr:cNvPr>
        <xdr:cNvSpPr/>
      </xdr:nvSpPr>
      <xdr:spPr>
        <a:xfrm rot="16200000">
          <a:off x="10310813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57</xdr:row>
      <xdr:rowOff>109538</xdr:rowOff>
    </xdr:from>
    <xdr:to>
      <xdr:col>3</xdr:col>
      <xdr:colOff>180975</xdr:colOff>
      <xdr:row>58</xdr:row>
      <xdr:rowOff>80963</xdr:rowOff>
    </xdr:to>
    <xdr:sp macro="_xll.MC_OnNodeClick" textlink="">
      <xdr:nvSpPr>
        <xdr:cNvPr id="186" name="MC_C_permits_com">
          <a:extLst>
            <a:ext uri="{FF2B5EF4-FFF2-40B4-BE49-F238E27FC236}">
              <a16:creationId xmlns:a16="http://schemas.microsoft.com/office/drawing/2014/main" id="{A9B80C4A-025F-A08A-7F75-09D3FA61BD6A}"/>
            </a:ext>
          </a:extLst>
        </xdr:cNvPr>
        <xdr:cNvSpPr/>
      </xdr:nvSpPr>
      <xdr:spPr>
        <a:xfrm>
          <a:off x="4938713" y="10910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187" name="MC_T_com_cond_strong">
          <a:extLst>
            <a:ext uri="{FF2B5EF4-FFF2-40B4-BE49-F238E27FC236}">
              <a16:creationId xmlns:a16="http://schemas.microsoft.com/office/drawing/2014/main" id="{FCC86044-6A83-9D9A-9D67-450D7CB810CD}"/>
            </a:ext>
          </a:extLst>
        </xdr:cNvPr>
        <xdr:cNvSpPr/>
      </xdr:nvSpPr>
      <xdr:spPr>
        <a:xfrm rot="16200000">
          <a:off x="10310813" y="1128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61</xdr:row>
      <xdr:rowOff>109538</xdr:rowOff>
    </xdr:from>
    <xdr:to>
      <xdr:col>4</xdr:col>
      <xdr:colOff>180975</xdr:colOff>
      <xdr:row>62</xdr:row>
      <xdr:rowOff>80963</xdr:rowOff>
    </xdr:to>
    <xdr:sp macro="_xll.MC_OnNodeClick" textlink="">
      <xdr:nvSpPr>
        <xdr:cNvPr id="188" name="MC_C_market_com_cond">
          <a:extLst>
            <a:ext uri="{FF2B5EF4-FFF2-40B4-BE49-F238E27FC236}">
              <a16:creationId xmlns:a16="http://schemas.microsoft.com/office/drawing/2014/main" id="{8845EB26-5CB1-639B-AC3B-EF6510726C61}"/>
            </a:ext>
          </a:extLst>
        </xdr:cNvPr>
        <xdr:cNvSpPr/>
      </xdr:nvSpPr>
      <xdr:spPr>
        <a:xfrm>
          <a:off x="7324725" y="1167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189" name="MC_T_com_cond_moderate">
          <a:extLst>
            <a:ext uri="{FF2B5EF4-FFF2-40B4-BE49-F238E27FC236}">
              <a16:creationId xmlns:a16="http://schemas.microsoft.com/office/drawing/2014/main" id="{1869ECFF-AF7B-ED61-4395-B24B0E596328}"/>
            </a:ext>
          </a:extLst>
        </xdr:cNvPr>
        <xdr:cNvSpPr/>
      </xdr:nvSpPr>
      <xdr:spPr>
        <a:xfrm rot="16200000">
          <a:off x="10310813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190" name="MC_T_com_cond_weak">
          <a:extLst>
            <a:ext uri="{FF2B5EF4-FFF2-40B4-BE49-F238E27FC236}">
              <a16:creationId xmlns:a16="http://schemas.microsoft.com/office/drawing/2014/main" id="{7B455EEE-51C0-7366-A855-547CBFC280B6}"/>
            </a:ext>
          </a:extLst>
        </xdr:cNvPr>
        <xdr:cNvSpPr/>
      </xdr:nvSpPr>
      <xdr:spPr>
        <a:xfrm rot="16200000">
          <a:off x="10310813" y="1243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67</xdr:row>
      <xdr:rowOff>109537</xdr:rowOff>
    </xdr:from>
    <xdr:to>
      <xdr:col>4</xdr:col>
      <xdr:colOff>176213</xdr:colOff>
      <xdr:row>68</xdr:row>
      <xdr:rowOff>80962</xdr:rowOff>
    </xdr:to>
    <xdr:sp macro="_xll.MC_OnNodeClick" textlink="">
      <xdr:nvSpPr>
        <xdr:cNvPr id="191" name="MC_T_com_denied">
          <a:extLst>
            <a:ext uri="{FF2B5EF4-FFF2-40B4-BE49-F238E27FC236}">
              <a16:creationId xmlns:a16="http://schemas.microsoft.com/office/drawing/2014/main" id="{C32713C2-93F8-5A63-D3AB-28260935F7E3}"/>
            </a:ext>
          </a:extLst>
        </xdr:cNvPr>
        <xdr:cNvSpPr/>
      </xdr:nvSpPr>
      <xdr:spPr>
        <a:xfrm rot="16200000">
          <a:off x="7324725" y="1281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69</xdr:row>
      <xdr:rowOff>109537</xdr:rowOff>
    </xdr:from>
    <xdr:to>
      <xdr:col>4</xdr:col>
      <xdr:colOff>176213</xdr:colOff>
      <xdr:row>70</xdr:row>
      <xdr:rowOff>80962</xdr:rowOff>
    </xdr:to>
    <xdr:sp macro="_xll.MC_OnNodeClick" textlink="">
      <xdr:nvSpPr>
        <xdr:cNvPr id="192" name="MC_T_hold_high">
          <a:extLst>
            <a:ext uri="{FF2B5EF4-FFF2-40B4-BE49-F238E27FC236}">
              <a16:creationId xmlns:a16="http://schemas.microsoft.com/office/drawing/2014/main" id="{2BC43A57-DF50-4F82-6C93-DA3C695D59AA}"/>
            </a:ext>
          </a:extLst>
        </xdr:cNvPr>
        <xdr:cNvSpPr/>
      </xdr:nvSpPr>
      <xdr:spPr>
        <a:xfrm rot="16200000">
          <a:off x="7324725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71</xdr:row>
      <xdr:rowOff>109538</xdr:rowOff>
    </xdr:from>
    <xdr:to>
      <xdr:col>3</xdr:col>
      <xdr:colOff>180975</xdr:colOff>
      <xdr:row>72</xdr:row>
      <xdr:rowOff>80963</xdr:rowOff>
    </xdr:to>
    <xdr:sp macro="_xll.MC_OnNodeClick" textlink="">
      <xdr:nvSpPr>
        <xdr:cNvPr id="193" name="MC_C_appreciation">
          <a:extLst>
            <a:ext uri="{FF2B5EF4-FFF2-40B4-BE49-F238E27FC236}">
              <a16:creationId xmlns:a16="http://schemas.microsoft.com/office/drawing/2014/main" id="{DFC090E6-1591-D286-F64A-7AA0F6C7E4D7}"/>
            </a:ext>
          </a:extLst>
        </xdr:cNvPr>
        <xdr:cNvSpPr/>
      </xdr:nvSpPr>
      <xdr:spPr>
        <a:xfrm>
          <a:off x="4938713" y="1357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73</xdr:row>
      <xdr:rowOff>109537</xdr:rowOff>
    </xdr:from>
    <xdr:to>
      <xdr:col>4</xdr:col>
      <xdr:colOff>176213</xdr:colOff>
      <xdr:row>74</xdr:row>
      <xdr:rowOff>80962</xdr:rowOff>
    </xdr:to>
    <xdr:sp macro="_xll.MC_OnNodeClick" textlink="">
      <xdr:nvSpPr>
        <xdr:cNvPr id="194" name="MC_T_hold_mod">
          <a:extLst>
            <a:ext uri="{FF2B5EF4-FFF2-40B4-BE49-F238E27FC236}">
              <a16:creationId xmlns:a16="http://schemas.microsoft.com/office/drawing/2014/main" id="{CDC2F1D1-3172-A99F-5FA7-4A2677573447}"/>
            </a:ext>
          </a:extLst>
        </xdr:cNvPr>
        <xdr:cNvSpPr/>
      </xdr:nvSpPr>
      <xdr:spPr>
        <a:xfrm rot="16200000">
          <a:off x="7324725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75</xdr:row>
      <xdr:rowOff>109537</xdr:rowOff>
    </xdr:from>
    <xdr:to>
      <xdr:col>4</xdr:col>
      <xdr:colOff>176213</xdr:colOff>
      <xdr:row>76</xdr:row>
      <xdr:rowOff>80962</xdr:rowOff>
    </xdr:to>
    <xdr:sp macro="_xll.MC_OnNodeClick" textlink="">
      <xdr:nvSpPr>
        <xdr:cNvPr id="195" name="MC_T_hold_flat">
          <a:extLst>
            <a:ext uri="{FF2B5EF4-FFF2-40B4-BE49-F238E27FC236}">
              <a16:creationId xmlns:a16="http://schemas.microsoft.com/office/drawing/2014/main" id="{C7183F6B-26AD-33C3-AB94-F9A7FF16692F}"/>
            </a:ext>
          </a:extLst>
        </xdr:cNvPr>
        <xdr:cNvSpPr/>
      </xdr:nvSpPr>
      <xdr:spPr>
        <a:xfrm rot="16200000">
          <a:off x="7324725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77</xdr:row>
      <xdr:rowOff>109537</xdr:rowOff>
    </xdr:from>
    <xdr:to>
      <xdr:col>3</xdr:col>
      <xdr:colOff>176213</xdr:colOff>
      <xdr:row>78</xdr:row>
      <xdr:rowOff>80962</xdr:rowOff>
    </xdr:to>
    <xdr:sp macro="_xll.MC_OnNodeClick" textlink="">
      <xdr:nvSpPr>
        <xdr:cNvPr id="196" name="MC_T_pass">
          <a:extLst>
            <a:ext uri="{FF2B5EF4-FFF2-40B4-BE49-F238E27FC236}">
              <a16:creationId xmlns:a16="http://schemas.microsoft.com/office/drawing/2014/main" id="{61CF1B34-D0E7-2562-AEE0-93D7D9D376D7}"/>
            </a:ext>
          </a:extLst>
        </xdr:cNvPr>
        <xdr:cNvSpPr/>
      </xdr:nvSpPr>
      <xdr:spPr>
        <a:xfrm rot="16200000">
          <a:off x="4938713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8E23F-5A73-4831-ADE5-6D1B82F224E8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3E41-B7DD-4659-9754-3247EB7527CC}">
  <dimension ref="A1:BT1"/>
  <sheetViews>
    <sheetView workbookViewId="0"/>
  </sheetViews>
  <sheetFormatPr defaultRowHeight="14.25" x14ac:dyDescent="0.45"/>
  <sheetData>
    <row r="1" spans="1:72" x14ac:dyDescent="0.45">
      <c r="A1">
        <f>MC_Tree_1!MC_BP_C_appeal_res_T_appeal_win</f>
        <v>0.5</v>
      </c>
      <c r="B1">
        <f>MC_Tree_1!MC_BV_C_appeal_res_T_appeal_win</f>
        <v>1400000</v>
      </c>
      <c r="C1">
        <f>MC_Tree_1!MC_BP_C_appeal_res_T_appeal_lose</f>
        <v>0.5</v>
      </c>
      <c r="D1">
        <f>MC_Tree_1!MC_BV_C_appeal_res_T_appeal_lose</f>
        <v>450000</v>
      </c>
      <c r="E1">
        <f>MC_Tree_1!MC_BP_C_appreciation_T_hold_high</f>
        <v>0.2</v>
      </c>
      <c r="F1">
        <f>MC_Tree_1!MC_BV_C_appreciation_T_hold_high</f>
        <v>700000</v>
      </c>
      <c r="G1">
        <f>MC_Tree_1!MC_BP_C_appreciation_T_hold_mod</f>
        <v>0.5</v>
      </c>
      <c r="H1">
        <f>MC_Tree_1!MC_BV_C_appreciation_T_hold_mod</f>
        <v>575000</v>
      </c>
      <c r="I1">
        <f>MC_Tree_1!MC_BP_C_appreciation_T_hold_flat</f>
        <v>0.3</v>
      </c>
      <c r="J1">
        <f>MC_Tree_1!MC_BV_C_appreciation_T_hold_flat</f>
        <v>475000</v>
      </c>
      <c r="K1">
        <f>MC_Tree_1!MC_BP_C_market_com_T_com_strong</f>
        <v>0.3</v>
      </c>
      <c r="L1">
        <f>MC_Tree_1!MC_BV_C_market_com_T_com_strong</f>
        <v>3500000</v>
      </c>
      <c r="M1">
        <f>MC_Tree_1!MC_BP_C_market_com_T_com_moderate</f>
        <v>0.5</v>
      </c>
      <c r="N1">
        <f>MC_Tree_1!MC_BV_C_market_com_T_com_moderate</f>
        <v>2000000</v>
      </c>
      <c r="O1">
        <f>MC_Tree_1!MC_BP_C_market_com_T_com_weak</f>
        <v>0.2</v>
      </c>
      <c r="P1">
        <f>MC_Tree_1!MC_BV_C_market_com_T_com_weak</f>
        <v>1000000</v>
      </c>
      <c r="Q1">
        <f>MC_Tree_1!MC_BP_C_market_com_cond_T_com_cond_strong</f>
        <v>0.3</v>
      </c>
      <c r="R1">
        <f>MC_Tree_1!MC_BV_C_market_com_cond_T_com_cond_strong</f>
        <v>3200000</v>
      </c>
      <c r="S1">
        <f>MC_Tree_1!MC_BP_C_market_com_cond_T_com_cond_moderate</f>
        <v>0.5</v>
      </c>
      <c r="T1">
        <f>MC_Tree_1!MC_BV_C_market_com_cond_T_com_cond_moderate</f>
        <v>1800000</v>
      </c>
      <c r="U1">
        <f>MC_Tree_1!MC_BP_C_market_com_cond_T_com_cond_weak</f>
        <v>0.2</v>
      </c>
      <c r="V1">
        <f>MC_Tree_1!MC_BV_C_market_com_cond_T_com_cond_weak</f>
        <v>900000</v>
      </c>
      <c r="W1">
        <f>MC_Tree_1!MC_BP_C_market_res_T_res_hot</f>
        <v>0.25</v>
      </c>
      <c r="X1">
        <f>MC_Tree_1!MC_BV_C_market_res_T_res_hot</f>
        <v>2200000</v>
      </c>
      <c r="Y1">
        <f>MC_Tree_1!MC_BP_C_market_res_T_res_normal</f>
        <v>0.5</v>
      </c>
      <c r="Z1">
        <f>MC_Tree_1!MC_BV_C_market_res_T_res_normal</f>
        <v>1500000</v>
      </c>
      <c r="AA1">
        <f>MC_Tree_1!MC_BP_C_market_res_T_res_cool</f>
        <v>0.25</v>
      </c>
      <c r="AB1">
        <f>MC_Tree_1!MC_BV_C_market_res_T_res_cool</f>
        <v>900000</v>
      </c>
      <c r="AC1">
        <f>MC_Tree_1!MC_BP_C_market_res_delayed_T_res_delayed_hot</f>
        <v>0.2</v>
      </c>
      <c r="AD1">
        <f>MC_Tree_1!MC_BV_C_market_res_delayed_T_res_delayed_hot</f>
        <v>2100000</v>
      </c>
      <c r="AE1">
        <f>MC_Tree_1!MC_BP_C_market_res_delayed_T_res_delayed_normal</f>
        <v>0.5</v>
      </c>
      <c r="AF1">
        <f>MC_Tree_1!MC_BV_C_market_res_delayed_T_res_delayed_normal</f>
        <v>1400000</v>
      </c>
      <c r="AG1">
        <f>MC_Tree_1!MC_BP_C_market_res_delayed_T_res_delayed_cool</f>
        <v>0.3</v>
      </c>
      <c r="AH1">
        <f>MC_Tree_1!MC_BV_C_market_res_delayed_T_res_delayed_cool</f>
        <v>800000</v>
      </c>
      <c r="AI1">
        <f>MC_Tree_1!MC_BP_C_permits_com_C_market_com</f>
        <v>0.7</v>
      </c>
      <c r="AJ1">
        <f>MC_Tree_1!MC_BV_C_permits_com_C_market_com</f>
        <v>0</v>
      </c>
      <c r="AK1">
        <f>MC_Tree_1!MC_BP_C_permits_com_C_market_com_cond</f>
        <v>0.2</v>
      </c>
      <c r="AL1">
        <f>MC_Tree_1!MC_BV_C_permits_com_C_market_com_cond</f>
        <v>-200000</v>
      </c>
      <c r="AM1">
        <f>MC_Tree_1!MC_BP_C_permits_com_T_com_denied</f>
        <v>0.1</v>
      </c>
      <c r="AN1">
        <f>MC_Tree_1!MC_BV_C_permits_com_T_com_denied</f>
        <v>550000</v>
      </c>
      <c r="AO1">
        <f>MC_Tree_1!MC_BP_C_permits_res_C_market_res</f>
        <v>0.6</v>
      </c>
      <c r="AP1">
        <f>MC_Tree_1!MC_BV_C_permits_res_C_market_res</f>
        <v>0</v>
      </c>
      <c r="AQ1">
        <f>MC_Tree_1!MC_BP_C_permits_res_C_market_res_delayed</f>
        <v>0.3</v>
      </c>
      <c r="AR1">
        <f>MC_Tree_1!MC_BV_C_permits_res_C_market_res_delayed</f>
        <v>-150000</v>
      </c>
      <c r="AS1">
        <f>MC_Tree_1!MC_BP_C_permits_res_D_denied_res</f>
        <v>0.1</v>
      </c>
      <c r="AT1">
        <f>MC_Tree_1!MC_BV_C_permits_res_D_denied_res</f>
        <v>0</v>
      </c>
      <c r="AU1">
        <f>MC_Tree_1!MC_BV_D_denied_res_C_appeal_res</f>
        <v>-75000</v>
      </c>
      <c r="AV1">
        <f>MC_Tree_1!MC_BV_D_denied_res_T_sell_land_res</f>
        <v>520000</v>
      </c>
      <c r="AW1">
        <f>MC_Tree_1!MC_BV_D_root_C_permits_res</f>
        <v>-800000</v>
      </c>
      <c r="AX1">
        <f>MC_Tree_1!MC_BV_D_root_C_permits_com</f>
        <v>-1200000</v>
      </c>
      <c r="AY1">
        <f>MC_Tree_1!MC_BV_D_root_C_appreciation</f>
        <v>-500000</v>
      </c>
      <c r="AZ1">
        <f>MC_Tree_1!MC_BV_D_root_T_pass</f>
        <v>0</v>
      </c>
      <c r="BA1">
        <v>0</v>
      </c>
      <c r="BB1">
        <v>0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F4C88-DFF6-44A6-932B-ADD1D2BDE78F}">
  <dimension ref="B2:D5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28</v>
      </c>
    </row>
    <row r="3" spans="2:2" x14ac:dyDescent="0.45">
      <c r="B3" s="10" t="s">
        <v>29</v>
      </c>
    </row>
    <row r="5" spans="2:2" ht="15.75" x14ac:dyDescent="0.5">
      <c r="B5" s="15" t="s">
        <v>30</v>
      </c>
    </row>
    <row r="7" spans="2:2" x14ac:dyDescent="0.45">
      <c r="B7" t="s">
        <v>31</v>
      </c>
    </row>
    <row r="8" spans="2:2" x14ac:dyDescent="0.45">
      <c r="B8" t="s">
        <v>32</v>
      </c>
    </row>
    <row r="9" spans="2:2" x14ac:dyDescent="0.45">
      <c r="B9" t="s">
        <v>33</v>
      </c>
    </row>
    <row r="11" spans="2:2" x14ac:dyDescent="0.45">
      <c r="B11" t="s">
        <v>34</v>
      </c>
    </row>
    <row r="12" spans="2:2" x14ac:dyDescent="0.45">
      <c r="B12" t="s">
        <v>35</v>
      </c>
    </row>
    <row r="13" spans="2:2" x14ac:dyDescent="0.45">
      <c r="B13" t="s">
        <v>36</v>
      </c>
    </row>
    <row r="15" spans="2:2" x14ac:dyDescent="0.45">
      <c r="B15" s="8" t="s">
        <v>37</v>
      </c>
    </row>
    <row r="16" spans="2:2" x14ac:dyDescent="0.45">
      <c r="B16" t="s">
        <v>38</v>
      </c>
    </row>
    <row r="17" spans="2:2" x14ac:dyDescent="0.45">
      <c r="B17" t="s">
        <v>39</v>
      </c>
    </row>
    <row r="18" spans="2:2" x14ac:dyDescent="0.45">
      <c r="B18" t="s">
        <v>40</v>
      </c>
    </row>
    <row r="20" spans="2:2" x14ac:dyDescent="0.45">
      <c r="B20" s="8" t="s">
        <v>41</v>
      </c>
    </row>
    <row r="21" spans="2:2" x14ac:dyDescent="0.45">
      <c r="B21" t="s">
        <v>42</v>
      </c>
    </row>
    <row r="22" spans="2:2" x14ac:dyDescent="0.45">
      <c r="B22" t="s">
        <v>43</v>
      </c>
    </row>
    <row r="23" spans="2:2" x14ac:dyDescent="0.45">
      <c r="B23" t="s">
        <v>44</v>
      </c>
    </row>
    <row r="25" spans="2:2" x14ac:dyDescent="0.45">
      <c r="B25" s="8" t="s">
        <v>45</v>
      </c>
    </row>
    <row r="26" spans="2:2" x14ac:dyDescent="0.45">
      <c r="B26" t="s">
        <v>46</v>
      </c>
    </row>
    <row r="27" spans="2:2" x14ac:dyDescent="0.45">
      <c r="B27" t="s">
        <v>47</v>
      </c>
    </row>
    <row r="29" spans="2:2" x14ac:dyDescent="0.45">
      <c r="B29" s="8" t="s">
        <v>48</v>
      </c>
    </row>
    <row r="30" spans="2:2" x14ac:dyDescent="0.45">
      <c r="B30" t="s">
        <v>49</v>
      </c>
    </row>
    <row r="32" spans="2:2" ht="15.75" x14ac:dyDescent="0.5">
      <c r="B32" s="15" t="s">
        <v>50</v>
      </c>
    </row>
    <row r="34" spans="2:4" x14ac:dyDescent="0.45">
      <c r="B34" t="s">
        <v>51</v>
      </c>
    </row>
    <row r="35" spans="2:4" x14ac:dyDescent="0.45">
      <c r="B35" t="s">
        <v>52</v>
      </c>
    </row>
    <row r="38" spans="2:4" ht="15.75" x14ac:dyDescent="0.5">
      <c r="B38" s="15" t="s">
        <v>53</v>
      </c>
    </row>
    <row r="40" spans="2:4" x14ac:dyDescent="0.45">
      <c r="B40" s="11" t="s">
        <v>13</v>
      </c>
      <c r="C40" s="11" t="s">
        <v>14</v>
      </c>
      <c r="D40" s="11" t="s">
        <v>16</v>
      </c>
    </row>
    <row r="41" spans="2:4" x14ac:dyDescent="0.45">
      <c r="B41" s="12" t="s">
        <v>54</v>
      </c>
      <c r="C41" s="16">
        <v>500000</v>
      </c>
      <c r="D41" s="12" t="s">
        <v>55</v>
      </c>
    </row>
    <row r="42" spans="2:4" x14ac:dyDescent="0.45">
      <c r="B42" s="12" t="s">
        <v>56</v>
      </c>
      <c r="C42" s="16">
        <v>800000</v>
      </c>
      <c r="D42" s="12" t="s">
        <v>57</v>
      </c>
    </row>
    <row r="43" spans="2:4" x14ac:dyDescent="0.45">
      <c r="B43" s="12" t="s">
        <v>58</v>
      </c>
      <c r="C43" s="16">
        <v>1200000</v>
      </c>
      <c r="D43" s="12" t="s">
        <v>59</v>
      </c>
    </row>
    <row r="44" spans="2:4" x14ac:dyDescent="0.45">
      <c r="B44" s="12" t="s">
        <v>60</v>
      </c>
      <c r="C44" s="16">
        <v>150000</v>
      </c>
      <c r="D44" s="12" t="s">
        <v>61</v>
      </c>
    </row>
    <row r="45" spans="2:4" x14ac:dyDescent="0.45">
      <c r="B45" s="12" t="s">
        <v>62</v>
      </c>
      <c r="C45" s="16">
        <v>200000</v>
      </c>
      <c r="D45" s="12" t="s">
        <v>63</v>
      </c>
    </row>
    <row r="46" spans="2:4" x14ac:dyDescent="0.45">
      <c r="B46" s="12" t="s">
        <v>64</v>
      </c>
      <c r="C46" s="16">
        <v>75000</v>
      </c>
      <c r="D46" s="12" t="s">
        <v>65</v>
      </c>
    </row>
    <row r="47" spans="2:4" x14ac:dyDescent="0.45">
      <c r="B47" s="12" t="s">
        <v>66</v>
      </c>
      <c r="C47" s="16">
        <v>2200000</v>
      </c>
      <c r="D47" s="12" t="s">
        <v>67</v>
      </c>
    </row>
    <row r="48" spans="2:4" x14ac:dyDescent="0.45">
      <c r="B48" s="12" t="s">
        <v>68</v>
      </c>
      <c r="C48" s="16">
        <v>1500000</v>
      </c>
      <c r="D48" s="12" t="s">
        <v>69</v>
      </c>
    </row>
    <row r="49" spans="2:4" x14ac:dyDescent="0.45">
      <c r="B49" s="12" t="s">
        <v>70</v>
      </c>
      <c r="C49" s="16">
        <v>3500000</v>
      </c>
      <c r="D49" s="12" t="s">
        <v>71</v>
      </c>
    </row>
    <row r="50" spans="2:4" x14ac:dyDescent="0.45">
      <c r="B50" s="12" t="s">
        <v>72</v>
      </c>
      <c r="C50" s="12" t="s">
        <v>73</v>
      </c>
      <c r="D50" s="12" t="s">
        <v>74</v>
      </c>
    </row>
    <row r="53" spans="2:4" ht="15.75" x14ac:dyDescent="0.5">
      <c r="B53" s="15" t="s">
        <v>75</v>
      </c>
    </row>
    <row r="55" spans="2:4" x14ac:dyDescent="0.45">
      <c r="B55" t="s">
        <v>76</v>
      </c>
    </row>
    <row r="56" spans="2:4" x14ac:dyDescent="0.45">
      <c r="B56" t="s">
        <v>77</v>
      </c>
    </row>
    <row r="57" spans="2:4" x14ac:dyDescent="0.45">
      <c r="B57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A0F-9854-49E7-8D92-EF6B31F45477}">
  <dimension ref="B2:G82"/>
  <sheetViews>
    <sheetView showGridLines="0" workbookViewId="0"/>
  </sheetViews>
  <sheetFormatPr defaultRowHeight="14.25" x14ac:dyDescent="0.45"/>
  <cols>
    <col min="1" max="1" width="8.59765625" customWidth="1"/>
    <col min="2" max="2" width="25.73046875" customWidth="1"/>
    <col min="3" max="3" width="34.6640625" customWidth="1"/>
    <col min="4" max="4" width="33.3984375" customWidth="1"/>
    <col min="5" max="5" width="41.796875" customWidth="1"/>
    <col min="6" max="6" width="38.19921875" customWidth="1"/>
    <col min="7" max="7" width="26.19921875" customWidth="1"/>
  </cols>
  <sheetData>
    <row r="2" spans="2:5" ht="15" customHeight="1" x14ac:dyDescent="0.55000000000000004">
      <c r="B2" s="9" t="s">
        <v>11</v>
      </c>
    </row>
    <row r="3" spans="2:5" ht="15" customHeight="1" x14ac:dyDescent="0.45">
      <c r="B3" s="10" t="s">
        <v>12</v>
      </c>
    </row>
    <row r="4" spans="2:5" ht="15" customHeight="1" x14ac:dyDescent="0.45"/>
    <row r="5" spans="2:5" ht="15" customHeight="1" x14ac:dyDescent="0.45">
      <c r="B5" s="11" t="s">
        <v>13</v>
      </c>
      <c r="C5" s="11" t="s">
        <v>14</v>
      </c>
      <c r="D5" s="11" t="s">
        <v>15</v>
      </c>
      <c r="E5" s="11" t="s">
        <v>16</v>
      </c>
    </row>
    <row r="6" spans="2:5" ht="15" customHeight="1" x14ac:dyDescent="0.45">
      <c r="B6" s="12" t="s">
        <v>17</v>
      </c>
      <c r="C6" s="13">
        <v>800000</v>
      </c>
      <c r="D6" s="12" t="s">
        <v>18</v>
      </c>
      <c r="E6" s="12" t="s">
        <v>19</v>
      </c>
    </row>
    <row r="7" spans="2:5" ht="15" customHeight="1" x14ac:dyDescent="0.45">
      <c r="B7" s="12" t="s">
        <v>20</v>
      </c>
      <c r="C7" s="13">
        <v>1200000</v>
      </c>
      <c r="D7" s="12" t="s">
        <v>18</v>
      </c>
      <c r="E7" s="12" t="s">
        <v>21</v>
      </c>
    </row>
    <row r="8" spans="2:5" ht="15" customHeight="1" x14ac:dyDescent="0.45">
      <c r="B8" s="12" t="s">
        <v>22</v>
      </c>
      <c r="C8" s="13">
        <v>500000</v>
      </c>
      <c r="D8" s="12" t="s">
        <v>18</v>
      </c>
      <c r="E8" s="12" t="s">
        <v>23</v>
      </c>
    </row>
    <row r="9" spans="2:5" ht="15" customHeight="1" x14ac:dyDescent="0.45">
      <c r="B9" s="12" t="s">
        <v>24</v>
      </c>
      <c r="C9" s="13">
        <v>75000</v>
      </c>
      <c r="D9" s="12" t="s">
        <v>18</v>
      </c>
      <c r="E9" s="12" t="s">
        <v>25</v>
      </c>
    </row>
    <row r="10" spans="2:5" ht="15" customHeight="1" x14ac:dyDescent="0.45">
      <c r="B10" s="12" t="s">
        <v>26</v>
      </c>
      <c r="C10" s="13">
        <v>520000</v>
      </c>
      <c r="D10" s="12" t="s">
        <v>18</v>
      </c>
      <c r="E10" s="12" t="s">
        <v>27</v>
      </c>
    </row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3:6" ht="15" customHeight="1" x14ac:dyDescent="0.45">
      <c r="E20" s="5">
        <v>0.25</v>
      </c>
      <c r="F20" s="1">
        <f>_xll.MC_NodeProbability(_MC_Calc_1,"T_res_hot")</f>
        <v>0.15</v>
      </c>
    </row>
    <row r="21" spans="3:6" ht="15" customHeight="1" x14ac:dyDescent="0.45">
      <c r="E21" s="7">
        <v>2200000</v>
      </c>
      <c r="F21" s="6">
        <f>_xll.MC_NodeValue(_MC_Calc_1,"T_res_hot")</f>
        <v>1400000</v>
      </c>
    </row>
    <row r="22" spans="3:6" ht="15" customHeight="1" x14ac:dyDescent="0.45">
      <c r="D22" s="5">
        <v>0.6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_xll.MC_NodeValue(_MC_Calc_1,"C_market_res")</f>
        <v>725000</v>
      </c>
    </row>
    <row r="24" spans="3:6" ht="15" customHeight="1" x14ac:dyDescent="0.45">
      <c r="E24" s="5">
        <v>0.5</v>
      </c>
      <c r="F24" s="1">
        <f>_xll.MC_NodeProbability(_MC_Calc_1,"T_res_normal")</f>
        <v>0.3</v>
      </c>
    </row>
    <row r="25" spans="3:6" ht="15" customHeight="1" x14ac:dyDescent="0.45">
      <c r="E25" s="7">
        <v>1500000</v>
      </c>
      <c r="F25" s="6">
        <f>_xll.MC_NodeValue(_MC_Calc_1,"T_res_normal")</f>
        <v>700000</v>
      </c>
    </row>
    <row r="26" spans="3:6" ht="15" customHeight="1" x14ac:dyDescent="0.45">
      <c r="E26" s="5">
        <v>0.25</v>
      </c>
      <c r="F26" s="1">
        <f>_xll.MC_NodeProbability(_MC_Calc_1,"T_res_cool")</f>
        <v>0.15</v>
      </c>
    </row>
    <row r="27" spans="3:6" ht="15" customHeight="1" x14ac:dyDescent="0.45">
      <c r="E27" s="7">
        <v>900000</v>
      </c>
      <c r="F27" s="6">
        <f>_xll.MC_NodeValue(_MC_Calc_1,"T_res_cool")</f>
        <v>100000</v>
      </c>
    </row>
    <row r="28" spans="3:6" ht="15" customHeight="1" x14ac:dyDescent="0.45">
      <c r="C28" s="4" t="str">
        <f>_xll.MC_NodeDecision(_MC_Calc_1,"C_permits_res")</f>
        <v/>
      </c>
      <c r="D28" s="2" t="s">
        <v>2</v>
      </c>
    </row>
    <row r="29" spans="3:6" ht="15" customHeight="1" x14ac:dyDescent="0.45">
      <c r="C29" s="7">
        <f>-BuyDevelopResidentialCost</f>
        <v>-800000</v>
      </c>
      <c r="D29" s="6">
        <f>_xll.MC_NodeValue(_MC_Calc_1,"C_permits_res")</f>
        <v>563000.00000000012</v>
      </c>
    </row>
    <row r="30" spans="3:6" ht="15" customHeight="1" x14ac:dyDescent="0.45">
      <c r="E30" s="5">
        <v>0.2</v>
      </c>
      <c r="F30" s="1">
        <f>_xll.MC_NodeProbability(_MC_Calc_1,"T_res_delayed_hot")</f>
        <v>0.06</v>
      </c>
    </row>
    <row r="31" spans="3:6" ht="15" customHeight="1" x14ac:dyDescent="0.45">
      <c r="E31" s="7">
        <v>2100000</v>
      </c>
      <c r="F31" s="6">
        <f>_xll.MC_NodeValue(_MC_Calc_1,"T_res_delayed_hot")</f>
        <v>1150000</v>
      </c>
    </row>
    <row r="32" spans="3:6" ht="15" customHeight="1" x14ac:dyDescent="0.45">
      <c r="D32" s="5">
        <v>0.3</v>
      </c>
      <c r="E32" s="2" t="s">
        <v>3</v>
      </c>
    </row>
    <row r="33" spans="3:7" ht="15" customHeight="1" x14ac:dyDescent="0.45">
      <c r="D33" s="7">
        <v>-150000</v>
      </c>
      <c r="E33" s="6">
        <f>_xll.MC_NodeValue(_MC_Calc_1,"C_market_res_delayed")</f>
        <v>410000</v>
      </c>
    </row>
    <row r="34" spans="3:7" ht="15" customHeight="1" x14ac:dyDescent="0.45">
      <c r="E34" s="5">
        <v>0.5</v>
      </c>
      <c r="F34" s="1">
        <f>_xll.MC_NodeProbability(_MC_Calc_1,"T_res_delayed_normal")</f>
        <v>0.15</v>
      </c>
    </row>
    <row r="35" spans="3:7" ht="15" customHeight="1" x14ac:dyDescent="0.45">
      <c r="E35" s="7">
        <v>1400000</v>
      </c>
      <c r="F35" s="6">
        <f>_xll.MC_NodeValue(_MC_Calc_1,"T_res_delayed_normal")</f>
        <v>450000</v>
      </c>
    </row>
    <row r="36" spans="3:7" ht="15" customHeight="1" x14ac:dyDescent="0.45">
      <c r="E36" s="5">
        <v>0.3</v>
      </c>
      <c r="F36" s="1">
        <f>_xll.MC_NodeProbability(_MC_Calc_1,"T_res_delayed_cool")</f>
        <v>0.09</v>
      </c>
    </row>
    <row r="37" spans="3:7" ht="15" customHeight="1" x14ac:dyDescent="0.45">
      <c r="E37" s="7">
        <v>800000</v>
      </c>
      <c r="F37" s="6">
        <f>_xll.MC_NodeValue(_MC_Calc_1,"T_res_delayed_cool")</f>
        <v>-150000</v>
      </c>
    </row>
    <row r="38" spans="3:7" ht="15" customHeight="1" x14ac:dyDescent="0.45">
      <c r="F38" s="5">
        <v>0.5</v>
      </c>
      <c r="G38" s="1">
        <f>_xll.MC_NodeProbability(_MC_Calc_1,"T_appeal_win")</f>
        <v>0.05</v>
      </c>
    </row>
    <row r="39" spans="3:7" ht="15" customHeight="1" x14ac:dyDescent="0.45">
      <c r="F39" s="7">
        <v>1400000</v>
      </c>
      <c r="G39" s="6">
        <f>_xll.MC_NodeValue(_MC_Calc_1,"T_appeal_win")</f>
        <v>525000</v>
      </c>
    </row>
    <row r="40" spans="3:7" ht="15" customHeight="1" x14ac:dyDescent="0.45">
      <c r="E40" s="4" t="str">
        <f>_xll.MC_NodeDecision(_MC_Calc_1,"C_appeal_res")</f>
        <v>optimal</v>
      </c>
      <c r="F40" s="2" t="s">
        <v>4</v>
      </c>
    </row>
    <row r="41" spans="3:7" ht="15" customHeight="1" x14ac:dyDescent="0.45">
      <c r="E41" s="7">
        <f>-AppealRetryCost</f>
        <v>-75000</v>
      </c>
      <c r="F41" s="6">
        <f>_xll.MC_NodeValue(_MC_Calc_1,"C_appeal_res")</f>
        <v>50000</v>
      </c>
    </row>
    <row r="42" spans="3:7" ht="15" customHeight="1" x14ac:dyDescent="0.45">
      <c r="F42" s="5">
        <v>0.5</v>
      </c>
      <c r="G42" s="1">
        <f>_xll.MC_NodeProbability(_MC_Calc_1,"T_appeal_lose")</f>
        <v>0.05</v>
      </c>
    </row>
    <row r="43" spans="3:7" ht="15" customHeight="1" x14ac:dyDescent="0.45">
      <c r="F43" s="7">
        <v>450000</v>
      </c>
      <c r="G43" s="6">
        <f>_xll.MC_NodeValue(_MC_Calc_1,"T_appeal_lose")</f>
        <v>-425000</v>
      </c>
    </row>
    <row r="44" spans="3:7" ht="15" customHeight="1" x14ac:dyDescent="0.45">
      <c r="D44" s="5">
        <v>0.1</v>
      </c>
      <c r="E44" s="3" t="s">
        <v>5</v>
      </c>
    </row>
    <row r="45" spans="3:7" ht="15" customHeight="1" x14ac:dyDescent="0.45">
      <c r="D45" s="7">
        <v>0</v>
      </c>
      <c r="E45" s="6">
        <f>_xll.MC_NodeValue(_MC_Calc_1,"D_denied_res")</f>
        <v>50000</v>
      </c>
    </row>
    <row r="46" spans="3:7" ht="15" customHeight="1" x14ac:dyDescent="0.45">
      <c r="E46" s="4" t="str">
        <f>_xll.MC_NodeDecision(_MC_Calc_1,"T_sell_land_res")</f>
        <v/>
      </c>
      <c r="F46" s="1">
        <f>_xll.MC_NodeProbability(_MC_Calc_1,"T_sell_land_res")</f>
        <v>0.1</v>
      </c>
    </row>
    <row r="47" spans="3:7" ht="15" customHeight="1" x14ac:dyDescent="0.45">
      <c r="E47" s="7">
        <f>SellLandAsisValue</f>
        <v>520000</v>
      </c>
      <c r="F47" s="6">
        <f>_xll.MC_NodeValue(_MC_Calc_1,"T_sell_land_res")</f>
        <v>-280000</v>
      </c>
    </row>
    <row r="48" spans="3:7" ht="15" customHeight="1" x14ac:dyDescent="0.45">
      <c r="C48" s="3" t="s">
        <v>6</v>
      </c>
    </row>
    <row r="49" spans="3:6" ht="15" customHeight="1" x14ac:dyDescent="0.45">
      <c r="C49" s="6">
        <f>_xll.MC_NodeValue(_MC_Calc_1,"D_root")</f>
        <v>798000.00000000012</v>
      </c>
    </row>
    <row r="50" spans="3:6" ht="15" customHeight="1" x14ac:dyDescent="0.45">
      <c r="E50" s="5">
        <v>0.3</v>
      </c>
      <c r="F50" s="1">
        <f>_xll.MC_NodeProbability(_MC_Calc_1,"T_com_strong")</f>
        <v>0.21</v>
      </c>
    </row>
    <row r="51" spans="3:6" ht="15" customHeight="1" x14ac:dyDescent="0.45">
      <c r="E51" s="7">
        <v>3500000</v>
      </c>
      <c r="F51" s="6">
        <f>_xll.MC_NodeValue(_MC_Calc_1,"T_com_strong")</f>
        <v>2300000</v>
      </c>
    </row>
    <row r="52" spans="3:6" ht="15" customHeight="1" x14ac:dyDescent="0.45">
      <c r="D52" s="5">
        <v>0.7</v>
      </c>
      <c r="E52" s="2" t="s">
        <v>7</v>
      </c>
    </row>
    <row r="53" spans="3:6" ht="15" customHeight="1" x14ac:dyDescent="0.45">
      <c r="D53" s="7">
        <v>0</v>
      </c>
      <c r="E53" s="6">
        <f>_xll.MC_NodeValue(_MC_Calc_1,"C_market_com")</f>
        <v>1050000</v>
      </c>
    </row>
    <row r="54" spans="3:6" ht="15" customHeight="1" x14ac:dyDescent="0.45">
      <c r="E54" s="5">
        <v>0.5</v>
      </c>
      <c r="F54" s="1">
        <f>_xll.MC_NodeProbability(_MC_Calc_1,"T_com_moderate")</f>
        <v>0.35</v>
      </c>
    </row>
    <row r="55" spans="3:6" ht="15" customHeight="1" x14ac:dyDescent="0.45">
      <c r="E55" s="7">
        <v>2000000</v>
      </c>
      <c r="F55" s="6">
        <f>_xll.MC_NodeValue(_MC_Calc_1,"T_com_moderate")</f>
        <v>800000</v>
      </c>
    </row>
    <row r="56" spans="3:6" ht="15" customHeight="1" x14ac:dyDescent="0.45">
      <c r="E56" s="5">
        <v>0.2</v>
      </c>
      <c r="F56" s="1">
        <f>_xll.MC_NodeProbability(_MC_Calc_1,"T_com_weak")</f>
        <v>0.13999999999999999</v>
      </c>
    </row>
    <row r="57" spans="3:6" ht="15" customHeight="1" x14ac:dyDescent="0.45">
      <c r="E57" s="7">
        <v>1000000</v>
      </c>
      <c r="F57" s="6">
        <f>_xll.MC_NodeValue(_MC_Calc_1,"T_com_weak")</f>
        <v>-200000</v>
      </c>
    </row>
    <row r="58" spans="3:6" ht="15" customHeight="1" x14ac:dyDescent="0.45">
      <c r="C58" s="4" t="str">
        <f>_xll.MC_NodeDecision(_MC_Calc_1,"C_permits_com")</f>
        <v>optimal</v>
      </c>
      <c r="D58" s="2" t="s">
        <v>8</v>
      </c>
    </row>
    <row r="59" spans="3:6" ht="15" customHeight="1" x14ac:dyDescent="0.45">
      <c r="C59" s="7">
        <f>-BuyDevelopCommercialCost</f>
        <v>-1200000</v>
      </c>
      <c r="D59" s="6">
        <f>_xll.MC_NodeValue(_MC_Calc_1,"C_permits_com")</f>
        <v>798000.00000000012</v>
      </c>
    </row>
    <row r="60" spans="3:6" ht="15" customHeight="1" x14ac:dyDescent="0.45">
      <c r="E60" s="5">
        <v>0.3</v>
      </c>
      <c r="F60" s="1">
        <f>_xll.MC_NodeProbability(_MC_Calc_1,"T_com_cond_strong")</f>
        <v>0.06</v>
      </c>
    </row>
    <row r="61" spans="3:6" ht="15" customHeight="1" x14ac:dyDescent="0.45">
      <c r="E61" s="7">
        <v>3200000</v>
      </c>
      <c r="F61" s="6">
        <f>_xll.MC_NodeValue(_MC_Calc_1,"T_com_cond_strong")</f>
        <v>1800000</v>
      </c>
    </row>
    <row r="62" spans="3:6" ht="15" customHeight="1" x14ac:dyDescent="0.45">
      <c r="D62" s="5">
        <v>0.2</v>
      </c>
      <c r="E62" s="2" t="s">
        <v>9</v>
      </c>
    </row>
    <row r="63" spans="3:6" ht="15" customHeight="1" x14ac:dyDescent="0.45">
      <c r="D63" s="7">
        <v>-200000</v>
      </c>
      <c r="E63" s="6">
        <f>_xll.MC_NodeValue(_MC_Calc_1,"C_market_com_cond")</f>
        <v>640000</v>
      </c>
    </row>
    <row r="64" spans="3:6" ht="15" customHeight="1" x14ac:dyDescent="0.45">
      <c r="E64" s="5">
        <v>0.5</v>
      </c>
      <c r="F64" s="1">
        <f>_xll.MC_NodeProbability(_MC_Calc_1,"T_com_cond_moderate")</f>
        <v>0.1</v>
      </c>
    </row>
    <row r="65" spans="3:6" ht="15" customHeight="1" x14ac:dyDescent="0.45">
      <c r="E65" s="7">
        <v>1800000</v>
      </c>
      <c r="F65" s="6">
        <f>_xll.MC_NodeValue(_MC_Calc_1,"T_com_cond_moderate")</f>
        <v>400000</v>
      </c>
    </row>
    <row r="66" spans="3:6" ht="15" customHeight="1" x14ac:dyDescent="0.45">
      <c r="E66" s="5">
        <v>0.2</v>
      </c>
      <c r="F66" s="1">
        <f>_xll.MC_NodeProbability(_MC_Calc_1,"T_com_cond_weak")</f>
        <v>4.0000000000000008E-2</v>
      </c>
    </row>
    <row r="67" spans="3:6" ht="15" customHeight="1" x14ac:dyDescent="0.45">
      <c r="E67" s="7">
        <v>900000</v>
      </c>
      <c r="F67" s="6">
        <f>_xll.MC_NodeValue(_MC_Calc_1,"T_com_cond_weak")</f>
        <v>-500000</v>
      </c>
    </row>
    <row r="68" spans="3:6" ht="15" customHeight="1" x14ac:dyDescent="0.45">
      <c r="D68" s="5">
        <v>0.1</v>
      </c>
      <c r="E68" s="1">
        <f>_xll.MC_NodeProbability(_MC_Calc_1,"T_com_denied")</f>
        <v>0.1</v>
      </c>
    </row>
    <row r="69" spans="3:6" ht="15" customHeight="1" x14ac:dyDescent="0.45">
      <c r="D69" s="7">
        <v>550000</v>
      </c>
      <c r="E69" s="6">
        <f>_xll.MC_NodeValue(_MC_Calc_1,"T_com_denied")</f>
        <v>-650000</v>
      </c>
    </row>
    <row r="70" spans="3:6" ht="15" customHeight="1" x14ac:dyDescent="0.45">
      <c r="D70" s="5">
        <v>0.2</v>
      </c>
      <c r="E70" s="1">
        <f>_xll.MC_NodeProbability(_MC_Calc_1,"T_hold_high")</f>
        <v>0.2</v>
      </c>
    </row>
    <row r="71" spans="3:6" ht="15" customHeight="1" x14ac:dyDescent="0.45">
      <c r="D71" s="7">
        <v>700000</v>
      </c>
      <c r="E71" s="6">
        <f>_xll.MC_NodeValue(_MC_Calc_1,"T_hold_high")</f>
        <v>200000</v>
      </c>
    </row>
    <row r="72" spans="3:6" ht="15" customHeight="1" x14ac:dyDescent="0.45">
      <c r="C72" s="4" t="str">
        <f>_xll.MC_NodeDecision(_MC_Calc_1,"C_appreciation")</f>
        <v/>
      </c>
      <c r="D72" s="2" t="s">
        <v>10</v>
      </c>
    </row>
    <row r="73" spans="3:6" ht="15" customHeight="1" x14ac:dyDescent="0.45">
      <c r="C73" s="7">
        <f>-BuyHoldSellLaterCost</f>
        <v>-500000</v>
      </c>
      <c r="D73" s="6">
        <f>_xll.MC_NodeValue(_MC_Calc_1,"C_appreciation")</f>
        <v>70000</v>
      </c>
    </row>
    <row r="74" spans="3:6" ht="15" customHeight="1" x14ac:dyDescent="0.45">
      <c r="D74" s="5">
        <v>0.5</v>
      </c>
      <c r="E74" s="1">
        <f>_xll.MC_NodeProbability(_MC_Calc_1,"T_hold_mod")</f>
        <v>0.5</v>
      </c>
    </row>
    <row r="75" spans="3:6" ht="15" customHeight="1" x14ac:dyDescent="0.45">
      <c r="D75" s="7">
        <v>575000</v>
      </c>
      <c r="E75" s="6">
        <f>_xll.MC_NodeValue(_MC_Calc_1,"T_hold_mod")</f>
        <v>75000</v>
      </c>
    </row>
    <row r="76" spans="3:6" ht="15" customHeight="1" x14ac:dyDescent="0.45">
      <c r="D76" s="5">
        <v>0.3</v>
      </c>
      <c r="E76" s="1">
        <f>_xll.MC_NodeProbability(_MC_Calc_1,"T_hold_flat")</f>
        <v>0.3</v>
      </c>
    </row>
    <row r="77" spans="3:6" ht="15" customHeight="1" x14ac:dyDescent="0.45">
      <c r="D77" s="7">
        <v>475000</v>
      </c>
      <c r="E77" s="6">
        <f>_xll.MC_NodeValue(_MC_Calc_1,"T_hold_flat")</f>
        <v>-25000</v>
      </c>
    </row>
    <row r="78" spans="3:6" ht="15" customHeight="1" x14ac:dyDescent="0.45">
      <c r="C78" s="4" t="str">
        <f>_xll.MC_NodeDecision(_MC_Calc_1,"T_pass")</f>
        <v/>
      </c>
      <c r="D78" s="1">
        <f>_xll.MC_NodeProbability(_MC_Calc_1,"T_pass")</f>
        <v>1</v>
      </c>
    </row>
    <row r="79" spans="3:6" ht="15" customHeight="1" x14ac:dyDescent="0.45">
      <c r="C79" s="7">
        <v>0</v>
      </c>
      <c r="D79" s="6">
        <f>_xll.MC_NodeValue(_MC_Calc_1,"T_pass")</f>
        <v>0</v>
      </c>
    </row>
    <row r="80" spans="3:6" ht="15" customHeight="1" x14ac:dyDescent="0.45"/>
    <row r="81" ht="15" customHeight="1" x14ac:dyDescent="0.45"/>
    <row r="82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124</vt:i4>
      </vt:variant>
    </vt:vector>
  </HeadingPairs>
  <TitlesOfParts>
    <vt:vector size="126" baseType="lpstr">
      <vt:lpstr>Problem</vt:lpstr>
      <vt:lpstr>MC_Tree_1</vt:lpstr>
      <vt:lpstr>_MC_Calc_1</vt:lpstr>
      <vt:lpstr>AppealRetryCost</vt:lpstr>
      <vt:lpstr>BuyDevelopCommercialCost</vt:lpstr>
      <vt:lpstr>BuyDevelopResidentialCost</vt:lpstr>
      <vt:lpstr>BuyHoldSellLaterCost</vt:lpstr>
      <vt:lpstr>MC_Tree_1!MC_BD_D_denied_res_C_appeal_res</vt:lpstr>
      <vt:lpstr>MC_Tree_1!MC_BD_D_denied_res_T_sell_land_res</vt:lpstr>
      <vt:lpstr>MC_Tree_1!MC_BD_D_root_C_appreciation</vt:lpstr>
      <vt:lpstr>MC_Tree_1!MC_BD_D_root_C_permits_com</vt:lpstr>
      <vt:lpstr>MC_Tree_1!MC_BD_D_root_C_permits_res</vt:lpstr>
      <vt:lpstr>MC_Tree_1!MC_BD_D_root_T_pass</vt:lpstr>
      <vt:lpstr>MC_Tree_1!MC_BP_C_appeal_res_T_appeal_lose</vt:lpstr>
      <vt:lpstr>MC_Tree_1!MC_BP_C_appeal_res_T_appeal_win</vt:lpstr>
      <vt:lpstr>MC_Tree_1!MC_BP_C_appreciation_T_hold_flat</vt:lpstr>
      <vt:lpstr>MC_Tree_1!MC_BP_C_appreciation_T_hold_high</vt:lpstr>
      <vt:lpstr>MC_Tree_1!MC_BP_C_appreciation_T_hold_mod</vt:lpstr>
      <vt:lpstr>MC_Tree_1!MC_BP_C_market_com_cond_T_com_cond_moderate</vt:lpstr>
      <vt:lpstr>MC_Tree_1!MC_BP_C_market_com_cond_T_com_cond_strong</vt:lpstr>
      <vt:lpstr>MC_Tree_1!MC_BP_C_market_com_cond_T_com_cond_weak</vt:lpstr>
      <vt:lpstr>MC_Tree_1!MC_BP_C_market_com_T_com_moderate</vt:lpstr>
      <vt:lpstr>MC_Tree_1!MC_BP_C_market_com_T_com_strong</vt:lpstr>
      <vt:lpstr>MC_Tree_1!MC_BP_C_market_com_T_com_weak</vt:lpstr>
      <vt:lpstr>MC_Tree_1!MC_BP_C_market_res_delayed_T_res_delayed_cool</vt:lpstr>
      <vt:lpstr>MC_Tree_1!MC_BP_C_market_res_delayed_T_res_delayed_hot</vt:lpstr>
      <vt:lpstr>MC_Tree_1!MC_BP_C_market_res_delayed_T_res_delayed_normal</vt:lpstr>
      <vt:lpstr>MC_Tree_1!MC_BP_C_market_res_T_res_cool</vt:lpstr>
      <vt:lpstr>MC_Tree_1!MC_BP_C_market_res_T_res_hot</vt:lpstr>
      <vt:lpstr>MC_Tree_1!MC_BP_C_market_res_T_res_normal</vt:lpstr>
      <vt:lpstr>MC_Tree_1!MC_BP_C_permits_com_C_market_com</vt:lpstr>
      <vt:lpstr>MC_Tree_1!MC_BP_C_permits_com_C_market_com_cond</vt:lpstr>
      <vt:lpstr>MC_Tree_1!MC_BP_C_permits_com_T_com_denied</vt:lpstr>
      <vt:lpstr>MC_Tree_1!MC_BP_C_permits_res_C_market_res</vt:lpstr>
      <vt:lpstr>MC_Tree_1!MC_BP_C_permits_res_C_market_res_delayed</vt:lpstr>
      <vt:lpstr>MC_Tree_1!MC_BP_C_permits_res_D_denied_res</vt:lpstr>
      <vt:lpstr>MC_Tree_1!MC_BV_C_appeal_res_T_appeal_lose</vt:lpstr>
      <vt:lpstr>MC_Tree_1!MC_BV_C_appeal_res_T_appeal_win</vt:lpstr>
      <vt:lpstr>MC_Tree_1!MC_BV_C_appreciation_T_hold_flat</vt:lpstr>
      <vt:lpstr>MC_Tree_1!MC_BV_C_appreciation_T_hold_high</vt:lpstr>
      <vt:lpstr>MC_Tree_1!MC_BV_C_appreciation_T_hold_mod</vt:lpstr>
      <vt:lpstr>MC_Tree_1!MC_BV_C_market_com_cond_T_com_cond_moderate</vt:lpstr>
      <vt:lpstr>MC_Tree_1!MC_BV_C_market_com_cond_T_com_cond_strong</vt:lpstr>
      <vt:lpstr>MC_Tree_1!MC_BV_C_market_com_cond_T_com_cond_weak</vt:lpstr>
      <vt:lpstr>MC_Tree_1!MC_BV_C_market_com_T_com_moderate</vt:lpstr>
      <vt:lpstr>MC_Tree_1!MC_BV_C_market_com_T_com_strong</vt:lpstr>
      <vt:lpstr>MC_Tree_1!MC_BV_C_market_com_T_com_weak</vt:lpstr>
      <vt:lpstr>MC_Tree_1!MC_BV_C_market_res_delayed_T_res_delayed_cool</vt:lpstr>
      <vt:lpstr>MC_Tree_1!MC_BV_C_market_res_delayed_T_res_delayed_hot</vt:lpstr>
      <vt:lpstr>MC_Tree_1!MC_BV_C_market_res_delayed_T_res_delayed_normal</vt:lpstr>
      <vt:lpstr>MC_Tree_1!MC_BV_C_market_res_T_res_cool</vt:lpstr>
      <vt:lpstr>MC_Tree_1!MC_BV_C_market_res_T_res_hot</vt:lpstr>
      <vt:lpstr>MC_Tree_1!MC_BV_C_market_res_T_res_normal</vt:lpstr>
      <vt:lpstr>MC_Tree_1!MC_BV_C_permits_com_C_market_com</vt:lpstr>
      <vt:lpstr>MC_Tree_1!MC_BV_C_permits_com_C_market_com_cond</vt:lpstr>
      <vt:lpstr>MC_Tree_1!MC_BV_C_permits_com_T_com_denied</vt:lpstr>
      <vt:lpstr>MC_Tree_1!MC_BV_C_permits_res_C_market_res</vt:lpstr>
      <vt:lpstr>MC_Tree_1!MC_BV_C_permits_res_C_market_res_delayed</vt:lpstr>
      <vt:lpstr>MC_Tree_1!MC_BV_C_permits_res_D_denied_res</vt:lpstr>
      <vt:lpstr>MC_Tree_1!MC_BV_D_denied_res_C_appeal_res</vt:lpstr>
      <vt:lpstr>MC_Tree_1!MC_BV_D_denied_res_T_sell_land_res</vt:lpstr>
      <vt:lpstr>MC_Tree_1!MC_BV_D_root_C_appreciation</vt:lpstr>
      <vt:lpstr>MC_Tree_1!MC_BV_D_root_C_permits_com</vt:lpstr>
      <vt:lpstr>MC_Tree_1!MC_BV_D_root_C_permits_res</vt:lpstr>
      <vt:lpstr>MC_Tree_1!MC_BV_D_root_T_pass</vt:lpstr>
      <vt:lpstr>MC_Tree_1!MC_N_C_appeal_res</vt:lpstr>
      <vt:lpstr>MC_Tree_1!MC_N_C_appreciation</vt:lpstr>
      <vt:lpstr>MC_Tree_1!MC_N_C_market_com</vt:lpstr>
      <vt:lpstr>MC_Tree_1!MC_N_C_market_com_cond</vt:lpstr>
      <vt:lpstr>MC_Tree_1!MC_N_C_market_res</vt:lpstr>
      <vt:lpstr>MC_Tree_1!MC_N_C_market_res_delayed</vt:lpstr>
      <vt:lpstr>MC_Tree_1!MC_N_C_permits_com</vt:lpstr>
      <vt:lpstr>MC_Tree_1!MC_N_C_permits_res</vt:lpstr>
      <vt:lpstr>MC_Tree_1!MC_N_D_denied_res</vt:lpstr>
      <vt:lpstr>MC_Tree_1!MC_N_D_root</vt:lpstr>
      <vt:lpstr>MC_Tree_1!MC_NP_T_appeal_lose</vt:lpstr>
      <vt:lpstr>MC_Tree_1!MC_NP_T_appeal_win</vt:lpstr>
      <vt:lpstr>MC_Tree_1!MC_NP_T_com_cond_moderate</vt:lpstr>
      <vt:lpstr>MC_Tree_1!MC_NP_T_com_cond_strong</vt:lpstr>
      <vt:lpstr>MC_Tree_1!MC_NP_T_com_cond_weak</vt:lpstr>
      <vt:lpstr>MC_Tree_1!MC_NP_T_com_denied</vt:lpstr>
      <vt:lpstr>MC_Tree_1!MC_NP_T_com_moderate</vt:lpstr>
      <vt:lpstr>MC_Tree_1!MC_NP_T_com_strong</vt:lpstr>
      <vt:lpstr>MC_Tree_1!MC_NP_T_com_weak</vt:lpstr>
      <vt:lpstr>MC_Tree_1!MC_NP_T_hold_flat</vt:lpstr>
      <vt:lpstr>MC_Tree_1!MC_NP_T_hold_high</vt:lpstr>
      <vt:lpstr>MC_Tree_1!MC_NP_T_hold_mod</vt:lpstr>
      <vt:lpstr>MC_Tree_1!MC_NP_T_pass</vt:lpstr>
      <vt:lpstr>MC_Tree_1!MC_NP_T_res_cool</vt:lpstr>
      <vt:lpstr>MC_Tree_1!MC_NP_T_res_delayed_cool</vt:lpstr>
      <vt:lpstr>MC_Tree_1!MC_NP_T_res_delayed_hot</vt:lpstr>
      <vt:lpstr>MC_Tree_1!MC_NP_T_res_delayed_normal</vt:lpstr>
      <vt:lpstr>MC_Tree_1!MC_NP_T_res_hot</vt:lpstr>
      <vt:lpstr>MC_Tree_1!MC_NP_T_res_normal</vt:lpstr>
      <vt:lpstr>MC_Tree_1!MC_NP_T_sell_land_res</vt:lpstr>
      <vt:lpstr>MC_Tree_1!MC_V_C_appeal_res</vt:lpstr>
      <vt:lpstr>MC_Tree_1!MC_V_C_appreciation</vt:lpstr>
      <vt:lpstr>MC_Tree_1!MC_V_C_market_com</vt:lpstr>
      <vt:lpstr>MC_Tree_1!MC_V_C_market_com_cond</vt:lpstr>
      <vt:lpstr>MC_Tree_1!MC_V_C_market_res</vt:lpstr>
      <vt:lpstr>MC_Tree_1!MC_V_C_market_res_delayed</vt:lpstr>
      <vt:lpstr>MC_Tree_1!MC_V_C_permits_com</vt:lpstr>
      <vt:lpstr>MC_Tree_1!MC_V_C_permits_res</vt:lpstr>
      <vt:lpstr>MC_Tree_1!MC_V_D_denied_res</vt:lpstr>
      <vt:lpstr>MC_Tree_1!MC_V_D_root</vt:lpstr>
      <vt:lpstr>MC_Tree_1!MC_V_T_appeal_lose</vt:lpstr>
      <vt:lpstr>MC_Tree_1!MC_V_T_appeal_win</vt:lpstr>
      <vt:lpstr>MC_Tree_1!MC_V_T_com_cond_moderate</vt:lpstr>
      <vt:lpstr>MC_Tree_1!MC_V_T_com_cond_strong</vt:lpstr>
      <vt:lpstr>MC_Tree_1!MC_V_T_com_cond_weak</vt:lpstr>
      <vt:lpstr>MC_Tree_1!MC_V_T_com_denied</vt:lpstr>
      <vt:lpstr>MC_Tree_1!MC_V_T_com_moderate</vt:lpstr>
      <vt:lpstr>MC_Tree_1!MC_V_T_com_strong</vt:lpstr>
      <vt:lpstr>MC_Tree_1!MC_V_T_com_weak</vt:lpstr>
      <vt:lpstr>MC_Tree_1!MC_V_T_hold_flat</vt:lpstr>
      <vt:lpstr>MC_Tree_1!MC_V_T_hold_high</vt:lpstr>
      <vt:lpstr>MC_Tree_1!MC_V_T_hold_mod</vt:lpstr>
      <vt:lpstr>MC_Tree_1!MC_V_T_pass</vt:lpstr>
      <vt:lpstr>MC_Tree_1!MC_V_T_res_cool</vt:lpstr>
      <vt:lpstr>MC_Tree_1!MC_V_T_res_delayed_cool</vt:lpstr>
      <vt:lpstr>MC_Tree_1!MC_V_T_res_delayed_hot</vt:lpstr>
      <vt:lpstr>MC_Tree_1!MC_V_T_res_delayed_normal</vt:lpstr>
      <vt:lpstr>MC_Tree_1!MC_V_T_res_hot</vt:lpstr>
      <vt:lpstr>MC_Tree_1!MC_V_T_res_normal</vt:lpstr>
      <vt:lpstr>MC_Tree_1!MC_V_T_sell_land_res</vt:lpstr>
      <vt:lpstr>SellLandAsisValue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2026-03-27T14:30:00Z</dcterms:created>
  <dcterms:modified xsi:type="dcterms:W3CDTF">2026-03-27T14:30:14Z</dcterms:modified>
</cp:coreProperties>
</file>