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DAB3F13E-CA6E-4B52-AEC2-6398D6669E10}" xr6:coauthVersionLast="47" xr6:coauthVersionMax="47" xr10:uidLastSave="{00000000-0000-0000-0000-000000000000}"/>
  <bookViews>
    <workbookView xWindow="-98" yWindow="-98" windowWidth="21795" windowHeight="12975" firstSheet="2" activeTab="2" xr2:uid="{4F452BB7-BE1A-480C-98AA-4F9DFD628920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_MC_Calc!$A$1:$BT$1</definedName>
    <definedName name="LicenseDealValue">MC_Tree_1!$C$15</definedName>
    <definedName name="MC_BD_D_launch_b_C_p3b" localSheetId="3">MC_Tree_1!$F$38</definedName>
    <definedName name="MC_BD_D_launch_b_T_license_b" localSheetId="3">MC_Tree_1!$F$44</definedName>
    <definedName name="MC_BD_D_portfolio_both_C_portfolio_both_p23" localSheetId="3">MC_Tree_1!$E$56</definedName>
    <definedName name="MC_BD_D_portfolio_both_C_portfolio_pick" localSheetId="3">MC_Tree_1!$E$66</definedName>
    <definedName name="MC_BD_D_root_C_p1a" localSheetId="3">MC_Tree_1!$C$30</definedName>
    <definedName name="MC_BD_D_root_C_p1b" localSheetId="3">MC_Tree_1!$C$50</definedName>
    <definedName name="MC_BD_D_root_C_portfolio" localSheetId="3">MC_Tree_1!$C$70</definedName>
    <definedName name="MC_BD_D_root_T_license" localSheetId="3">MC_Tree_1!$C$80</definedName>
    <definedName name="MC_BD_D_root_T_nothing" localSheetId="3">MC_Tree_1!$C$82</definedName>
    <definedName name="MC_BP_C_p1a_C_p2a" localSheetId="3">MC_Tree_1!$D$26</definedName>
    <definedName name="MC_BP_C_p1a_T_fail_p1a" localSheetId="3">MC_Tree_1!$D$32</definedName>
    <definedName name="MC_BP_C_p1b_C_p2b" localSheetId="3">MC_Tree_1!$D$46</definedName>
    <definedName name="MC_BP_C_p1b_T_fail_p1b" localSheetId="3">MC_Tree_1!$D$52</definedName>
    <definedName name="MC_BP_C_p2a_C_p3a" localSheetId="3">MC_Tree_1!$E$22</definedName>
    <definedName name="MC_BP_C_p2a_T_fail_p2a" localSheetId="3">MC_Tree_1!$E$28</definedName>
    <definedName name="MC_BP_C_p2b_D_launch_b" localSheetId="3">MC_Tree_1!$E$42</definedName>
    <definedName name="MC_BP_C_p2b_T_fail_p2b" localSheetId="3">MC_Tree_1!$E$48</definedName>
    <definedName name="MC_BP_C_p3a_T_approved_a" localSheetId="3">MC_Tree_1!$F$20</definedName>
    <definedName name="MC_BP_C_p3a_T_fail_p3a" localSheetId="3">MC_Tree_1!$F$24</definedName>
    <definedName name="MC_BP_C_p3b_T_approved_b" localSheetId="3">MC_Tree_1!$G$36</definedName>
    <definedName name="MC_BP_C_p3b_T_fail_p3b" localSheetId="3">MC_Tree_1!$G$40</definedName>
    <definedName name="MC_BP_C_portfolio_both_p23_T_both_approved" localSheetId="3">MC_Tree_1!$F$54</definedName>
    <definedName name="MC_BP_C_portfolio_both_p23_T_neither_approved" localSheetId="3">MC_Tree_1!$F$60</definedName>
    <definedName name="MC_BP_C_portfolio_both_p23_T_one_approved" localSheetId="3">MC_Tree_1!$F$58</definedName>
    <definedName name="MC_BP_C_portfolio_C_portfolio_one" localSheetId="3">MC_Tree_1!$D$74</definedName>
    <definedName name="MC_BP_C_portfolio_D_portfolio_both" localSheetId="3">MC_Tree_1!$D$62</definedName>
    <definedName name="MC_BP_C_portfolio_one_T_survivor_approved" localSheetId="3">MC_Tree_1!$E$72</definedName>
    <definedName name="MC_BP_C_portfolio_one_T_survivor_failed" localSheetId="3">MC_Tree_1!$E$76</definedName>
    <definedName name="MC_BP_C_portfolio_pick_T_pick_approved" localSheetId="3">MC_Tree_1!$F$64</definedName>
    <definedName name="MC_BP_C_portfolio_pick_T_pick_failed" localSheetId="3">MC_Tree_1!$F$68</definedName>
    <definedName name="MC_BP_C_portfolio_T_portfolio_fail" localSheetId="3">MC_Tree_1!$D$78</definedName>
    <definedName name="MC_BV_C_p1a_C_p2a" localSheetId="3">MC_Tree_1!$D$27</definedName>
    <definedName name="MC_BV_C_p1a_T_fail_p1a" localSheetId="3">MC_Tree_1!$D$33</definedName>
    <definedName name="MC_BV_C_p1b_C_p2b" localSheetId="3">MC_Tree_1!$D$47</definedName>
    <definedName name="MC_BV_C_p1b_T_fail_p1b" localSheetId="3">MC_Tree_1!$D$53</definedName>
    <definedName name="MC_BV_C_p2a_C_p3a" localSheetId="3">MC_Tree_1!$E$23</definedName>
    <definedName name="MC_BV_C_p2a_T_fail_p2a" localSheetId="3">MC_Tree_1!$E$29</definedName>
    <definedName name="MC_BV_C_p2b_D_launch_b" localSheetId="3">MC_Tree_1!$E$43</definedName>
    <definedName name="MC_BV_C_p2b_T_fail_p2b" localSheetId="3">MC_Tree_1!$E$49</definedName>
    <definedName name="MC_BV_C_p3a_T_approved_a" localSheetId="3">MC_Tree_1!$F$21</definedName>
    <definedName name="MC_BV_C_p3a_T_fail_p3a" localSheetId="3">MC_Tree_1!$F$25</definedName>
    <definedName name="MC_BV_C_p3b_T_approved_b" localSheetId="3">MC_Tree_1!$G$37</definedName>
    <definedName name="MC_BV_C_p3b_T_fail_p3b" localSheetId="3">MC_Tree_1!$G$41</definedName>
    <definedName name="MC_BV_C_portfolio_both_p23_T_both_approved" localSheetId="3">MC_Tree_1!$F$55</definedName>
    <definedName name="MC_BV_C_portfolio_both_p23_T_neither_approved" localSheetId="3">MC_Tree_1!$F$61</definedName>
    <definedName name="MC_BV_C_portfolio_both_p23_T_one_approved" localSheetId="3">MC_Tree_1!$F$59</definedName>
    <definedName name="MC_BV_C_portfolio_C_portfolio_one" localSheetId="3">MC_Tree_1!$D$75</definedName>
    <definedName name="MC_BV_C_portfolio_D_portfolio_both" localSheetId="3">MC_Tree_1!$D$63</definedName>
    <definedName name="MC_BV_C_portfolio_one_T_survivor_approved" localSheetId="3">MC_Tree_1!$E$73</definedName>
    <definedName name="MC_BV_C_portfolio_one_T_survivor_failed" localSheetId="3">MC_Tree_1!$E$77</definedName>
    <definedName name="MC_BV_C_portfolio_pick_T_pick_approved" localSheetId="3">MC_Tree_1!$F$65</definedName>
    <definedName name="MC_BV_C_portfolio_pick_T_pick_failed" localSheetId="3">MC_Tree_1!$F$69</definedName>
    <definedName name="MC_BV_C_portfolio_T_portfolio_fail" localSheetId="3">MC_Tree_1!$D$79</definedName>
    <definedName name="MC_BV_D_launch_b_C_p3b" localSheetId="3">MC_Tree_1!$F$39</definedName>
    <definedName name="MC_BV_D_launch_b_T_license_b" localSheetId="3">MC_Tree_1!$F$45</definedName>
    <definedName name="MC_BV_D_portfolio_both_C_portfolio_both_p23" localSheetId="3">MC_Tree_1!$E$57</definedName>
    <definedName name="MC_BV_D_portfolio_both_C_portfolio_pick" localSheetId="3">MC_Tree_1!$E$67</definedName>
    <definedName name="MC_BV_D_root_C_p1a" localSheetId="3">MC_Tree_1!$C$31</definedName>
    <definedName name="MC_BV_D_root_C_p1b" localSheetId="3">MC_Tree_1!$C$51</definedName>
    <definedName name="MC_BV_D_root_C_portfolio" localSheetId="3">MC_Tree_1!$C$71</definedName>
    <definedName name="MC_BV_D_root_T_license" localSheetId="3">MC_Tree_1!$C$81</definedName>
    <definedName name="MC_BV_D_root_T_nothing" localSheetId="3">MC_Tree_1!$C$83</definedName>
    <definedName name="MC_N_C_p1a" localSheetId="3">MC_Tree_1!$D$30</definedName>
    <definedName name="MC_N_C_p1b" localSheetId="3">MC_Tree_1!$D$50</definedName>
    <definedName name="MC_N_C_p2a" localSheetId="3">MC_Tree_1!$E$26</definedName>
    <definedName name="MC_N_C_p2b" localSheetId="3">MC_Tree_1!$E$46</definedName>
    <definedName name="MC_N_C_p3a" localSheetId="3">MC_Tree_1!$F$22</definedName>
    <definedName name="MC_N_C_p3b" localSheetId="3">MC_Tree_1!$G$38</definedName>
    <definedName name="MC_N_C_portfolio" localSheetId="3">MC_Tree_1!$D$70</definedName>
    <definedName name="MC_N_C_portfolio_both_p23" localSheetId="3">MC_Tree_1!$F$56</definedName>
    <definedName name="MC_N_C_portfolio_one" localSheetId="3">MC_Tree_1!$E$74</definedName>
    <definedName name="MC_N_C_portfolio_pick" localSheetId="3">MC_Tree_1!$F$66</definedName>
    <definedName name="MC_N_D_launch_b" localSheetId="3">MC_Tree_1!$F$42</definedName>
    <definedName name="MC_N_D_portfolio_both" localSheetId="3">MC_Tree_1!$E$62</definedName>
    <definedName name="MC_N_D_root" localSheetId="3">MC_Tree_1!$C$34</definedName>
    <definedName name="MC_NP_T_approved_a" localSheetId="3">MC_Tree_1!$G$20</definedName>
    <definedName name="MC_NP_T_approved_b" localSheetId="3">MC_Tree_1!$H$36</definedName>
    <definedName name="MC_NP_T_both_approved" localSheetId="3">MC_Tree_1!$G$54</definedName>
    <definedName name="MC_NP_T_fail_p1a" localSheetId="3">MC_Tree_1!$E$32</definedName>
    <definedName name="MC_NP_T_fail_p1b" localSheetId="3">MC_Tree_1!$E$52</definedName>
    <definedName name="MC_NP_T_fail_p2a" localSheetId="3">MC_Tree_1!$F$28</definedName>
    <definedName name="MC_NP_T_fail_p2b" localSheetId="3">MC_Tree_1!$F$48</definedName>
    <definedName name="MC_NP_T_fail_p3a" localSheetId="3">MC_Tree_1!$G$24</definedName>
    <definedName name="MC_NP_T_fail_p3b" localSheetId="3">MC_Tree_1!$H$40</definedName>
    <definedName name="MC_NP_T_license" localSheetId="3">MC_Tree_1!$D$80</definedName>
    <definedName name="MC_NP_T_license_b" localSheetId="3">MC_Tree_1!$G$44</definedName>
    <definedName name="MC_NP_T_neither_approved" localSheetId="3">MC_Tree_1!$G$60</definedName>
    <definedName name="MC_NP_T_nothing" localSheetId="3">MC_Tree_1!$D$82</definedName>
    <definedName name="MC_NP_T_one_approved" localSheetId="3">MC_Tree_1!$G$58</definedName>
    <definedName name="MC_NP_T_pick_approved" localSheetId="3">MC_Tree_1!$G$64</definedName>
    <definedName name="MC_NP_T_pick_failed" localSheetId="3">MC_Tree_1!$G$68</definedName>
    <definedName name="MC_NP_T_portfolio_fail" localSheetId="3">MC_Tree_1!$E$78</definedName>
    <definedName name="MC_NP_T_survivor_approved" localSheetId="3">MC_Tree_1!$F$72</definedName>
    <definedName name="MC_NP_T_survivor_failed" localSheetId="3">MC_Tree_1!$F$76</definedName>
    <definedName name="MC_V_C_p1a" localSheetId="3">MC_Tree_1!$D$31</definedName>
    <definedName name="MC_V_C_p1b" localSheetId="3">MC_Tree_1!$D$51</definedName>
    <definedName name="MC_V_C_p2a" localSheetId="3">MC_Tree_1!$E$27</definedName>
    <definedName name="MC_V_C_p2b" localSheetId="3">MC_Tree_1!$E$47</definedName>
    <definedName name="MC_V_C_p3a" localSheetId="3">MC_Tree_1!$F$23</definedName>
    <definedName name="MC_V_C_p3b" localSheetId="3">MC_Tree_1!$G$39</definedName>
    <definedName name="MC_V_C_portfolio" localSheetId="3">MC_Tree_1!$D$71</definedName>
    <definedName name="MC_V_C_portfolio_both_p23" localSheetId="3">MC_Tree_1!$F$57</definedName>
    <definedName name="MC_V_C_portfolio_one" localSheetId="3">MC_Tree_1!$E$75</definedName>
    <definedName name="MC_V_C_portfolio_pick" localSheetId="3">MC_Tree_1!$F$67</definedName>
    <definedName name="MC_V_D_launch_b" localSheetId="3">MC_Tree_1!$F$43</definedName>
    <definedName name="MC_V_D_portfolio_both" localSheetId="3">MC_Tree_1!$E$63</definedName>
    <definedName name="MC_V_D_root" localSheetId="3">MC_Tree_1!$C$35</definedName>
    <definedName name="MC_V_T_approved_a" localSheetId="3">MC_Tree_1!$G$21</definedName>
    <definedName name="MC_V_T_approved_b" localSheetId="3">MC_Tree_1!$H$37</definedName>
    <definedName name="MC_V_T_both_approved" localSheetId="3">MC_Tree_1!$G$55</definedName>
    <definedName name="MC_V_T_fail_p1a" localSheetId="3">MC_Tree_1!$E$33</definedName>
    <definedName name="MC_V_T_fail_p1b" localSheetId="3">MC_Tree_1!$E$53</definedName>
    <definedName name="MC_V_T_fail_p2a" localSheetId="3">MC_Tree_1!$F$29</definedName>
    <definedName name="MC_V_T_fail_p2b" localSheetId="3">MC_Tree_1!$F$49</definedName>
    <definedName name="MC_V_T_fail_p3a" localSheetId="3">MC_Tree_1!$G$25</definedName>
    <definedName name="MC_V_T_fail_p3b" localSheetId="3">MC_Tree_1!$H$41</definedName>
    <definedName name="MC_V_T_license" localSheetId="3">MC_Tree_1!$D$81</definedName>
    <definedName name="MC_V_T_license_b" localSheetId="3">MC_Tree_1!$G$45</definedName>
    <definedName name="MC_V_T_neither_approved" localSheetId="3">MC_Tree_1!$G$61</definedName>
    <definedName name="MC_V_T_nothing" localSheetId="3">MC_Tree_1!$D$83</definedName>
    <definedName name="MC_V_T_one_approved" localSheetId="3">MC_Tree_1!$G$59</definedName>
    <definedName name="MC_V_T_pick_approved" localSheetId="3">MC_Tree_1!$G$65</definedName>
    <definedName name="MC_V_T_pick_failed" localSheetId="3">MC_Tree_1!$G$69</definedName>
    <definedName name="MC_V_T_portfolio_fail" localSheetId="3">MC_Tree_1!$E$79</definedName>
    <definedName name="MC_V_T_survivor_approved" localSheetId="3">MC_Tree_1!$F$73</definedName>
    <definedName name="MC_V_T_survivor_failed" localSheetId="3">MC_Tree_1!$F$77</definedName>
    <definedName name="NPVMultiplier">MC_Tree_1!$C$16</definedName>
    <definedName name="PeakRevBlockbuster">MC_Tree_1!$C$12</definedName>
    <definedName name="PeakRevModerate">MC_Tree_1!$C$13</definedName>
    <definedName name="PeakRevNiche">MC_Tree_1!$C$14</definedName>
    <definedName name="PhaseICost">MC_Tree_1!$C$6</definedName>
    <definedName name="PhaseIICost">MC_Tree_1!$C$7</definedName>
    <definedName name="PhaseIIICost">MC_Tree_1!$C$8</definedName>
    <definedName name="PhaseIIISuccessRate">MC_Tree_1!$C$11</definedName>
    <definedName name="PhaseIISuccessRate">MC_Tree_1!$C$10</definedName>
    <definedName name="PhaseISuccessRate">MC_Tree_1!$C$9</definedName>
    <definedName name="RegulatoryFilingCost">MC_Tree_1!$C$17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3" l="1"/>
  <c r="D26" i="3"/>
  <c r="F24" i="3"/>
  <c r="E28" i="3"/>
  <c r="F45" i="3"/>
  <c r="AT1" i="4" s="1"/>
  <c r="E42" i="3"/>
  <c r="M1" i="4" s="1"/>
  <c r="F69" i="3"/>
  <c r="AR1" i="4" s="1"/>
  <c r="E73" i="3"/>
  <c r="AL1" i="4" s="1"/>
  <c r="F65" i="3"/>
  <c r="G40" i="3"/>
  <c r="D32" i="3"/>
  <c r="D47" i="3"/>
  <c r="F1" i="4" s="1"/>
  <c r="G37" i="3"/>
  <c r="V1" i="4" s="1"/>
  <c r="G36" i="3"/>
  <c r="U1" i="4" s="1"/>
  <c r="F21" i="3"/>
  <c r="C81" i="3"/>
  <c r="AZ1" i="4" s="1"/>
  <c r="E22" i="3"/>
  <c r="E23" i="3"/>
  <c r="C71" i="3"/>
  <c r="C31" i="3"/>
  <c r="AW1" i="4" s="1"/>
  <c r="F55" i="3"/>
  <c r="AF1" i="4" s="1"/>
  <c r="F39" i="3"/>
  <c r="AS1" i="4" s="1"/>
  <c r="D27" i="3"/>
  <c r="D52" i="3"/>
  <c r="G1" i="4" s="1"/>
  <c r="D46" i="3"/>
  <c r="C51" i="3"/>
  <c r="E48" i="3"/>
  <c r="F59" i="3"/>
  <c r="AH1" i="4" s="1"/>
  <c r="BA1" i="4"/>
  <c r="AY1" i="4"/>
  <c r="AX1" i="4"/>
  <c r="AV1" i="4"/>
  <c r="AU1" i="4"/>
  <c r="AQ1" i="4"/>
  <c r="AP1" i="4"/>
  <c r="AO1" i="4"/>
  <c r="AN1" i="4"/>
  <c r="AM1" i="4"/>
  <c r="AK1" i="4"/>
  <c r="AJ1" i="4"/>
  <c r="AI1" i="4"/>
  <c r="AG1" i="4"/>
  <c r="AE1" i="4"/>
  <c r="AD1" i="4"/>
  <c r="AC1" i="4"/>
  <c r="AB1" i="4"/>
  <c r="AA1" i="4"/>
  <c r="Z1" i="4"/>
  <c r="Y1" i="4"/>
  <c r="X1" i="4"/>
  <c r="W1" i="4"/>
  <c r="T1" i="4"/>
  <c r="S1" i="4"/>
  <c r="R1" i="4"/>
  <c r="Q1" i="4"/>
  <c r="P1" i="4"/>
  <c r="O1" i="4"/>
  <c r="N1" i="4"/>
  <c r="L1" i="4"/>
  <c r="K1" i="4"/>
  <c r="J1" i="4"/>
  <c r="I1" i="4"/>
  <c r="H1" i="4"/>
  <c r="E1" i="4"/>
  <c r="D1" i="4"/>
  <c r="C1" i="4"/>
  <c r="B1" i="4"/>
  <c r="A1" i="4"/>
  <c r="D83" i="3"/>
  <c r="E75" i="3"/>
  <c r="G64" i="3"/>
  <c r="G54" i="3"/>
  <c r="G44" i="3"/>
  <c r="E33" i="3"/>
  <c r="F23" i="3"/>
  <c r="E66" i="3"/>
  <c r="C30" i="3"/>
  <c r="F72" i="3"/>
  <c r="E52" i="3"/>
  <c r="D31" i="3"/>
  <c r="F44" i="3"/>
  <c r="D80" i="3"/>
  <c r="G60" i="3"/>
  <c r="D51" i="3"/>
  <c r="F29" i="3"/>
  <c r="E79" i="3"/>
  <c r="G59" i="3"/>
  <c r="G39" i="3"/>
  <c r="C82" i="3"/>
  <c r="G68" i="3"/>
  <c r="F48" i="3"/>
  <c r="E27" i="3"/>
  <c r="F77" i="3"/>
  <c r="F57" i="3"/>
  <c r="G25" i="3"/>
  <c r="F76" i="3"/>
  <c r="G55" i="3"/>
  <c r="C35" i="3"/>
  <c r="D82" i="3"/>
  <c r="F73" i="3"/>
  <c r="E63" i="3"/>
  <c r="E53" i="3"/>
  <c r="F43" i="3"/>
  <c r="E32" i="3"/>
  <c r="G21" i="3"/>
  <c r="E56" i="3"/>
  <c r="D81" i="3"/>
  <c r="G61" i="3"/>
  <c r="H41" i="3"/>
  <c r="G20" i="3"/>
  <c r="D71" i="3"/>
  <c r="H40" i="3"/>
  <c r="F38" i="3"/>
  <c r="G69" i="3"/>
  <c r="F49" i="3"/>
  <c r="F28" i="3"/>
  <c r="E78" i="3"/>
  <c r="G58" i="3"/>
  <c r="H37" i="3"/>
  <c r="C80" i="3"/>
  <c r="F67" i="3"/>
  <c r="E47" i="3"/>
  <c r="H36" i="3"/>
  <c r="C70" i="3"/>
  <c r="G65" i="3"/>
  <c r="G45" i="3"/>
  <c r="G24" i="3"/>
  <c r="C50" i="3"/>
</calcChain>
</file>

<file path=xl/sharedStrings.xml><?xml version="1.0" encoding="utf-8"?>
<sst xmlns="http://schemas.openxmlformats.org/spreadsheetml/2006/main" count="83" uniqueCount="74">
  <si>
    <t>{"_v":2,"trees":{"MC_Tree_1":"{\n  \"RootId\": \"D_root\",\n  \"Nodes\": {\n    \"D_root\": {\n      \"type\": \"decision\",\n      \"id\": \"D_root\",\n      \"name\": \"Pipeline Strategy\",\n      \"options\": [\n        {\n          \"name\": \"Develop Drug A\",\n          \"childId\": \"C_p1a\",\n          \"value\": -5000000\n        },\n        {\n          \"name\": \"Develop Drug B\",\n          \"childId\": \"C_p1b\",\n          \"value\": -5000000\n        },\n        {\n          \"name\": \"Develop Both (Parallel)\",\n          \"childId\": \"C_portfolio\",\n          \"value\": -10000000\n        },\n        {\n          \"name\": \"Out-License Both\",\n          \"childId\": \"T_license\",\n          \"value\": 200000000\n        },\n        {\n          \"name\": \"Do Nothing\",\n          \"childId\": \"T_nothing\"\n        }\n      ]\n    },\n    \"C_p1a\": {\n      \"type\": \"chance\",\n      \"id\": \"C_p1a\",\n      \"name\": \"Phase I Result (A)\",\n      \"branches\": [\n        {\n          \"name\": \"Phase I Success\",\n          \"probability\": 0.65,\n          \"childId\": \"C_p2a\",\n          \"value\": -15000000\n        },\n        {\n          \"name\": \"Phase I Failure\",\n          \"probability\": 0.35,\n          \"childId\": \"T_fail_p1a\"\n        }\n      ]\n    },\n    \"C_p2a\": {\n      \"type\": \"chance\",\n      \"id\": \"C_p2a\",\n      \"name\": \"Phase II Result (A)\",\n      \"branches\": [\n        {\n          \"name\": \"Phase II Success\",\n          \"probability\": 0.4,\n          \"childId\": \"C_p3a\",\n          \"value\": -50000000\n        },\n        {\n          \"name\": \"Phase II Failure\",\n          \"probability\": 0.6,\n          \"childId\": \"T_fail_p2a\"\n        }\n      ]\n    },\n    \"C_p3a\": {\n      \"type\": \"chance\",\n      \"id\": \"C_p3a\",\n      \"name\": \"Phase III Result (A)\",\n      \"branches\": [\n        {\n          \"name\": \"FDA Approved\",\n          \"probability\": 0.6,\n          \"childId\": \"T_approved_a\",\n          \"value\": 2792000000\n        },\n        {\n          \"name\": \"Phase III Failed\",\n          \"probability\": 0.4,\n          \"childId\": \"T_fail_p3a\"\n        }\n      ]\n    },\n    \"T_approved_a\": {\n      \"type\": \"terminal\",\n      \"id\": \"T_approved_a\",\n      \"name\": \"Drug A Approved\",\n      \"value\": 0\n    },\n    \"T_fail_p1a\": {\n      \"type\": \"terminal\",\n      \"id\": \"T_fail_p1a\",\n      \"name\": \"Drug A Fails Phase I\",\n      \"value\": 0\n    },\n    \"T_fail_p2a\": {\n      \"type\": \"terminal\",\n      \"id\": \"T_fail_p2a\",\n      \"name\": \"Drug A Fails Phase II\",\n      \"value\": 0\n    },\n    \"T_fail_p3a\": {\n      \"type\": \"terminal\",\n      \"id\": \"T_fail_p3a\",\n      \"name\": \"Drug A Fails Phase III\",\n      \"value\": 0\n    },\n    \"C_p1b\": {\n      \"type\": \"chance\",\n      \"id\": \"C_p1b\",\n      \"name\": \"Phase I Result (B)\",\n      \"branches\": [\n        {\n          \"name\": \"Phase I Success\",\n          \"probability\": 0.65,\n          \"childId\": \"C_p2b\",\n          \"value\": -15000000\n        },\n        {\n          \"name\": \"Phase I Failure\",\n          \"probability\": 0.35,\n          \"childId\": \"T_fail_p1b\"\n        }\n      ]\n    },\n    \"C_p2b\": {\n      \"type\": \"chance\",\n      \"id\": \"C_p2b\",\n      \"name\": \"Phase II Result (B)\",\n      \"branches\": [\n        {\n          \"name\": \"Phase II Success\",\n          \"probability\": 0.4,\n          \"childId\": \"D_launch_b\",\n          \"value\": -50000000\n        },\n        {\n          \"name\": \"Phase II Failure\",\n          \"probability\": 0.6,\n          \"childId\": \"T_fail_p2b\"\n        }\n      ]\n    },\n    \"D_launch_b\": {\n      \"type\": \"decision\",\n      \"id\": \"D_launch_b\",\n      \"name\": \"Drug B Launch Decision\",\n      \"options\": [\n        {\n          \"name\": \"Full Phase III\",\n          \"childId\": \"C_p3b\",\n          \"value\": -50000000\n        },\n        {\n          \"name\": \"License After Phase II\",\n          \"childId\": \"T_license_b\",\n          \"value\": 100000000\n        }\n      ]\n    },\n    \"C_p3b\": {\n      \"type\": \"chance\",\n      \"id\": \"C_p3b\",\n      \"name\": \"Phase III Result (B)\",\n      \"branches\": [\n        {\n          \"name\": \"FDA Approved\",\n          \"probability\": 0.6,\n          \"childId\": \"T_approved_b\",\n          \"value\": 867000000\n        },\n        {\n          \"name\": \"Phase III Failed\",\n          \"probability\": 0.4,\n          \"childId\": \"T_fail_p3b\"\n        }\n      ]\n    },\n    \"T_approved_b\": {\n      \"type\": \"terminal\",\n      \"id\": \"T_approved_b\",\n      \"name\": \"Drug B Approved (Moderate)\",\n      \"value\": 0\n    },\n    \"T_license_b\": {\n      \"type\": \"terminal\",\n      \"id\": \"T_license_b\",\n      \"name\": \"License After Phase II\",\n      \"value\": 0\n    },\n    \"T_fail_p1b\": {\n      \"type\": \"terminal\",\n      \"id\": \"T_fail_p1b\",\n      \"name\": \"Drug B Fails Phase I\",\n      \"value\": 0\n    },\n    \"T_fail_p2b\": {\n      \"type\": \"terminal\",\n      \"id\": \"T_fail_p2b\",\n      \"name\": \"Drug B Fails Phase II\",\n      \"value\": 0\n    },\n    \"T_fail_p3b\": {\n      \"type\": \"terminal\",\n      \"id\": \"T_fail_p3b\",\n      \"name\": \"Drug B Fails Phase III\",\n      \"value\": 0\n    },\n    \"C_portfolio\": {\n      \"type\": \"chance\",\n      \"id\": \"C_portfolio\",\n      \"name\": \"Portfolio Phase I Outcome\",\n      \"branches\": [\n        {\n          \"name\": \"Both Succeed Phase I\",\n          \"probability\": 0.4225,\n          \"childId\": \"D_portfolio_both\",\n          \"value\": -30000000\n        },\n        {\n          \"name\": \"Only One Succeeds\",\n          \"probability\": 0.455,\n          \"childId\": \"C_portfolio_one\",\n          \"value\": -15000000\n        },\n        {\n          \"name\": \"Both Fail Phase I\",\n          \"probability\": 0.1225,\n          \"childId\": \"T_portfolio_fail\"\n        }\n      ]\n    },\n    \"D_portfolio_both\": {\n      \"type\": \"decision\",\n      \"id\": \"D_portfolio_both\",\n      \"name\": \"Both Passed Phase I\",\n      \"options\": [\n        {\n          \"name\": \"Continue Both to Phase II+III\",\n          \"childId\": \"C_portfolio_both_p23\",\n          \"value\": -100000000\n        },\n        {\n          \"name\": \"Pick Best, License Other\",\n          \"childId\": \"C_portfolio_pick\",\n          \"value\": -50000000\n        }\n      ]\n    },\n    \"C_portfolio_both_p23\": {\n      \"type\": \"chance\",\n      \"id\": \"C_portfolio_both_p23\",\n      \"name\": \"Dual Phase II/III Outcome\",\n      \"branches\": [\n        {\n          \"name\": \"Both Approved\",\n          \"probability\": 0.06,\n          \"childId\": \"T_both_approved\",\n          \"value\": 3659000000\n        },\n        {\n          \"name\": \"One Approved\",\n          \"probability\": 0.38,\n          \"childId\": \"T_one_approved\",\n          \"value\": 2792000000\n        },\n        {\n          \"name\": \"Neither Approved\",\n          \"probability\": 0.56,\n          \"childId\": \"T_neither_approved\"\n        }\n      ]\n    },\n    \"T_both_approved\": {\n      \"type\": \"terminal\",\n      \"id\": \"T_both_approved\",\n      \"name\": \"Both Drugs Approved\",\n      \"value\": 0\n    },\n    \"T_one_approved\": {\n      \"type\": \"terminal\",\n      \"id\": \"T_one_approved\",\n      \"name\": \"One Drug Approved\",\n      \"value\": 0\n    },\n    \"T_neither_approved\": {\n      \"type\": \"terminal\",\n      \"id\": \"T_neither_approved\",\n      \"name\": \"Neither Approved\",\n      \"value\": 0\n    },\n    \"C_portfolio_pick\": {\n      \"type\": \"chance\",\n      \"id\": \"C_portfolio_pick\",\n      \"name\": \"Best Candidate Phase II/III\",\n      \"branches\": [\n        {\n          \"name\": \"Approved\",\n          \"probability\": 0.24,\n          \"childId\": \"T_pick_approved\",\n          \"value\": 2892000000\n        },\n        {\n          \"name\": \"Failed\",\n          \"probability\": 0.76,\n          \"childId\": \"T_pick_failed\",\n          \"value\": 100000000\n        }\n      ]\n    },\n    \"T_pick_approved\": {\n      \"type\": \"terminal\",\n      \"id\": \"T_pick_approved\",\n      \"name\": \"Best Drug Approved + License\",\n      \"value\": 0\n    },\n    \"T_pick_failed\": {\n      \"type\": \"terminal\",\n      \"id\": \"T_pick_failed\",\n      \"name\": \"Best Drug Failed + License\",\n      \"value\": 0\n    },\n    \"C_portfolio_one\": {\n      \"type\": \"chance\",\n      \"id\": \"C_portfolio_one\",\n      \"name\": \"Single Survivor Phase II/III\",\n      \"branches\": [\n        {\n          \"name\": \"Survivor Approved\",\n          \"probability\": 0.24,\n          \"childId\": \"T_survivor_approved\",\n          \"value\": 2742000000\n        },\n        {\n          \"name\": \"Survivor Failed\",\n          \"probability\": 0.76,\n          \"childId\": \"T_survivor_failed\"\n        }\n      ]\n    },\n    \"T_survivor_approved\": {\n      \"type\": \"terminal\",\n      \"id\": \"T_survivor_approved\",\n      \"name\": \"Survivor Drug Approved\",\n      \"value\": 0\n    },\n    \"T_survivor_failed\": {\n      \"type\": \"terminal\",\n      \"id\": \"T_survivor_failed\",\n      \"name\": \"Survivor Drug Failed\",\n      \"value\": 0\n    },\n    \"T_portfolio_fail\": {\n      \"type\": \"terminal\",\n      \"id\": \"T_portfolio_fail\",\n      \"name\": \"Portfolio Total Loss\",\n      \"value\": 0\n    },\n    \"T_license\": {\n      \"type\": \"terminal\",\n      \"id\": \"T_license\",\n      \"name\": \"License Revenue\",\n      \"value\": 0\n    },\n    \"T_nothing\": {\n      \"type\": \"terminal\",\n      \"id\": \"T_nothing\",\n      \"name\": \"No Investment\",\n      \"value\": 0\n    }\n  },\n  \"Settings\": {\n    \"ModelName\": \"Pharmaceutical Pipeline Decision\",\n    \"CalculationMethod\": 0,\n    \"Maximize\": true,\n    \"UtilityConfig\": null,\n    \"Display\": {\n      \"DecimalPlaces\": 0,\n      \"ShowExpectedValues\": true,\n      \"ShowOptimalLabels\": true,\n      \"ShowRollbackValues\": true,\n      \"CalculatedValueFormat\": \"\\\"$\\\"#,##0\",\n      \"CalculatedProbabilityFormat\": \"0.0%\",\n      \"InputValueFormat\": \"\\\"$\\\"#,##0\",\n      \"InputProbabilityFormat\": \"0.0%\",\n      \"CalculatedValuesLabel\": \"\",\n      \"TreeStartRow\": 20\n    },\n    \"ChanceProbabilities\": 1,\n    \"ProbabilityTolerance\": 0.001,\n    \"Simulation\": {\n      \"CalculationMode\": 0,\n      \"DecisionMode\": 0\n    }\n  },\n  \"NodeMetadata\": {},\n  \"UserFormulas\": {\n    \"MC_BV_D_root_C_p1a\": \"=-PhaseICost\",\n    \"MC_BV_D_root_C_p1b\": \"=-PhaseICost\",\n    \"MC_BV_D_root_C_portfolio\": \"=-PhaseICost*2\",\n    \"MC_BV_C_p1a_C_p2a\": \"=-PhaseIICost\",\n    \"MC_BV_C_p1b_C_p2b\": \"=-PhaseIICost\",\n    \"MC_BV_C_p2a_C_p3a\": \"=-PhaseIIICost\",\n    \"MC_BV_D_launch_b_C_p3b\": \"=-PhaseIIICost\",\n    \"MC_BV_C_p3a_T_approved_a\": \"=-RegulatoryFilingCost+PeakRevBlockbuster*NPVMultiplier\",\n    \"MC_BV_C_p3b_T_approved_b\": \"=-RegulatoryFilingCost+PeakRevModerate*NPVMultiplier\",\n    \"MC_BP_C_p1a_C_p2a\": \"=PhaseISuccessRate\",\n    \"MC_BP_C_p1a_T_fail_p1a\": \"=1-PhaseISuccessRate\",\n    \"MC_BP_C_p1b_C_p2b\": \"=PhaseISuccessRate\",\n    \"MC_BP_C_p1b_T_fail_p1b\": \"=1-PhaseISuccessRate\",\n    \"MC_BP_C_p2a_C_p3a\": \"=PhaseIISuccessRate\",\n    \"MC_BP_C_p2a_T_fail_p2a\": \"=1-PhaseIISuccessRate\",\n    \"MC_BP_C_p2b_D_launch_b\": \"=PhaseIISuccessRate\",\n    \"MC_BP_C_p2b_T_fail_p2b\": \"=1-PhaseIISuccessRate\",\n    \"MC_BP_C_p3a_T_approved_a\": \"=PhaseIIISuccessRate\",\n    \"MC_BP_C_p3a_T_fail_p3a\": \"=1-PhaseIIISuccessRate\",\n    \"MC_BP_C_p3b_T_approved_b\": \"=PhaseIIISuccessRate\",\n    \"MC_BP_C_p3b_T_fail_p3b\": \"=1-PhaseIIISuccessRate\",\n    \"MC_BV_D_root_T_license\": \"=LicenseDealValue*2\",\n    \"MC_BV_D_launch_b_T_license_b\": \"=LicenseDealValue\",\n    \"MC_BV_C_portfolio_both_p23_T_both_approved\": \"=(PeakRevBlockbuster+PeakRevModerate)*NPVMultiplier\",\n    \"MC_BV_C_portfolio_both_p23_T_one_approved\": \"=PeakRevBlockbuster*NPVMultiplier\",\n    \"MC_BV_C_portfolio_pick_T_pick_approved\": \"=PeakRevBlockbuster*NPVMultiplier+LicenseDealValue\",\n    \"MC_BV_C_portfolio_pick_T_pick_failed\": \"=LicenseDealValue\",\n    \"MC_BV_C_portfolio_one_T_survivor_approved\": \"=PeakRevBlockbuster*NPVMultiplier\"\n  }\n}"}}</t>
  </si>
  <si>
    <t>Phase III Result (A)</t>
  </si>
  <si>
    <t>Phase II Result (A)</t>
  </si>
  <si>
    <t>Phase I Result (A)</t>
  </si>
  <si>
    <t>Pipeline Strategy</t>
  </si>
  <si>
    <t>Phase III Result (B)</t>
  </si>
  <si>
    <t>Drug B Launch Decision</t>
  </si>
  <si>
    <t>Phase II Result (B)</t>
  </si>
  <si>
    <t>Phase I Result (B)</t>
  </si>
  <si>
    <t>Dual Phase II/III Outcome</t>
  </si>
  <si>
    <t>Both Passed Phase I</t>
  </si>
  <si>
    <t>Best Candidate Phase II/III</t>
  </si>
  <si>
    <t>Portfolio Phase I Outcome</t>
  </si>
  <si>
    <t>Single Survivor Phase II/III</t>
  </si>
  <si>
    <t>Pharmaceutical Pipeline Decision — Control Panel</t>
  </si>
  <si>
    <t>Adjust parameters below to update the decision tree instantly</t>
  </si>
  <si>
    <t>Parameter</t>
  </si>
  <si>
    <t>Value</t>
  </si>
  <si>
    <t>Units</t>
  </si>
  <si>
    <t>Notes</t>
  </si>
  <si>
    <t>Phase I Cost (per candidate)</t>
  </si>
  <si>
    <t>$</t>
  </si>
  <si>
    <t>Clinical trial Phase I cost</t>
  </si>
  <si>
    <t>Phase II Cost (per candidate)</t>
  </si>
  <si>
    <t>Clinical trial Phase II cost</t>
  </si>
  <si>
    <t>Phase III Cost (per candidate)</t>
  </si>
  <si>
    <t>Large-scale pivotal trial</t>
  </si>
  <si>
    <t>Phase I Success Rate</t>
  </si>
  <si>
    <t>%</t>
  </si>
  <si>
    <t>Probability of advancing to Phase II</t>
  </si>
  <si>
    <t>Phase II Success Rate</t>
  </si>
  <si>
    <t>Probability of advancing to Phase III</t>
  </si>
  <si>
    <t>Phase III Success Rate</t>
  </si>
  <si>
    <t>Probability of FDA approval</t>
  </si>
  <si>
    <t>Peak Annual Revenue (Blockbuster)</t>
  </si>
  <si>
    <t>Best-case annual revenue</t>
  </si>
  <si>
    <t>Peak Annual Revenue (Moderate)</t>
  </si>
  <si>
    <t>Moderate market uptake</t>
  </si>
  <si>
    <t>Peak Annual Revenue (Niche)</t>
  </si>
  <si>
    <t>Small patient population</t>
  </si>
  <si>
    <t>Licensing Deal Value</t>
  </si>
  <si>
    <t>Upfront + milestones if out-licensed</t>
  </si>
  <si>
    <t>NPV Multiplier</t>
  </si>
  <si>
    <t>x</t>
  </si>
  <si>
    <t>Revenue-to-NPV conversion factor</t>
  </si>
  <si>
    <t>Regulatory Filing Cost</t>
  </si>
  <si>
    <t>NDA/BLA filing and review costs</t>
  </si>
  <si>
    <t>Pharmaceutical Pipeline Decision</t>
  </si>
  <si>
    <t>ModelChoice Example Model — Control Panel Demo</t>
  </si>
  <si>
    <t>Background</t>
  </si>
  <si>
    <t>A mid-size pharmaceutical company has two drug candidates in its pipeline.</t>
  </si>
  <si>
    <t>Both target different therapeutic areas but share the same clinical trial</t>
  </si>
  <si>
    <t>cost structure and regulatory pathway. Management must decide whether to:</t>
  </si>
  <si>
    <t xml:space="preserve">  1. Develop Drug A alone (oncology, blockbuster potential)</t>
  </si>
  <si>
    <t xml:space="preserve">  2. Develop Drug B alone (rare disease, moderate but steady revenue)</t>
  </si>
  <si>
    <t xml:space="preserve">  3. Develop both in parallel (diversification, higher upfront cost)</t>
  </si>
  <si>
    <t xml:space="preserve">  4. Out-license both candidates to a larger pharma company</t>
  </si>
  <si>
    <t xml:space="preserve">  5. Do nothing and preserve capital</t>
  </si>
  <si>
    <t>Control Panel Feature</t>
  </si>
  <si>
    <t>This example demonstrates the Control Panel feature. The MC_Tree_1 sheet has</t>
  </si>
  <si>
    <t>a parameter table above the decision tree. Phase I, II, and III costs and</t>
  </si>
  <si>
    <t>success rates are defined ONCE in the control panel and referenced by</t>
  </si>
  <si>
    <t>MULTIPLE branches in the tree. Changing a single parameter instantly</t>
  </si>
  <si>
    <t>updates all linked tree values and recalculates expected values.</t>
  </si>
  <si>
    <t>Key reused parameters:</t>
  </si>
  <si>
    <t xml:space="preserve">  • Phase I Cost — used by Drug A, Drug B, and Both paths</t>
  </si>
  <si>
    <t xml:space="preserve">  • Phase II Cost — used after Phase I success in all paths</t>
  </si>
  <si>
    <t xml:space="preserve">  • Success rates — same clinical success rates drive all branches</t>
  </si>
  <si>
    <t xml:space="preserve">  • Regulatory filing cost — same FDA submission cost for both drugs</t>
  </si>
  <si>
    <t>Try This</t>
  </si>
  <si>
    <t xml:space="preserve">  ▶ Change Phase I Cost in the control panel — watch all branches update</t>
  </si>
  <si>
    <t xml:space="preserve">  ▶ Increase Phase III Success Rate — see how it shifts the optimal strategy</t>
  </si>
  <si>
    <t xml:space="preserve">  ▶ Run Sensitivity Analysis — tornado chart shows which parameters matter most</t>
  </si>
  <si>
    <t xml:space="preserve">  ▶ Run Strategy Table — compare all strategies on the risk-return frontier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</si>
</sst>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6" formatCode="&quot;$&quot;#,##0"/>
    <numFmt numFmtId="167" formatCode="\$#,##0"/>
    <numFmt numFmtId="168" formatCode="0.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164" fontId="1" fillId="3" borderId="1" xfId="0" applyNumberFormat="1" applyFont="1" applyFill="1" applyBorder="1"/>
    <xf numFmtId="168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34</xdr:row>
      <xdr:rowOff>0</xdr:rowOff>
    </xdr:from>
    <xdr:to>
      <xdr:col>2</xdr:col>
      <xdr:colOff>9525</xdr:colOff>
      <xdr:row>34</xdr:row>
      <xdr:rowOff>0</xdr:rowOff>
    </xdr:to>
    <xdr:cxnSp macro="">
      <xdr:nvCxnSpPr>
        <xdr:cNvPr id="17" name="MC_Entry">
          <a:extLst>
            <a:ext uri="{FF2B5EF4-FFF2-40B4-BE49-F238E27FC236}">
              <a16:creationId xmlns:a16="http://schemas.microsoft.com/office/drawing/2014/main" id="{3C4AC65B-9328-1512-64B3-354D1F6BE9C6}"/>
            </a:ext>
          </a:extLst>
        </xdr:cNvPr>
        <xdr:cNvCxnSpPr/>
      </xdr:nvCxnSpPr>
      <xdr:spPr>
        <a:xfrm>
          <a:off x="665163" y="6419850"/>
          <a:ext cx="240665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33</xdr:row>
      <xdr:rowOff>99251</xdr:rowOff>
    </xdr:from>
    <xdr:ext cx="1599477" cy="182550"/>
    <xdr:sp macro="_xll.MC_OnTreeNameClick" textlink="">
      <xdr:nvSpPr>
        <xdr:cNvPr id="18" name="MC_TreeName">
          <a:extLst>
            <a:ext uri="{FF2B5EF4-FFF2-40B4-BE49-F238E27FC236}">
              <a16:creationId xmlns:a16="http://schemas.microsoft.com/office/drawing/2014/main" id="{3EC33F3D-D0F8-115F-B9E0-80E3E9CECBD3}"/>
            </a:ext>
          </a:extLst>
        </xdr:cNvPr>
        <xdr:cNvSpPr txBox="1"/>
      </xdr:nvSpPr>
      <xdr:spPr>
        <a:xfrm>
          <a:off x="665163" y="6328601"/>
          <a:ext cx="15994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Pharmaceutical Pipeline Decision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84347</xdr:colOff>
      <xdr:row>29</xdr:row>
      <xdr:rowOff>184150</xdr:rowOff>
    </xdr:from>
    <xdr:to>
      <xdr:col>3</xdr:col>
      <xdr:colOff>47626</xdr:colOff>
      <xdr:row>34</xdr:row>
      <xdr:rowOff>1358</xdr:rowOff>
    </xdr:to>
    <xdr:sp macro="" textlink="">
      <xdr:nvSpPr>
        <xdr:cNvPr id="19" name="MC_BR_D_root_C_p1a">
          <a:extLst>
            <a:ext uri="{FF2B5EF4-FFF2-40B4-BE49-F238E27FC236}">
              <a16:creationId xmlns:a16="http://schemas.microsoft.com/office/drawing/2014/main" id="{6D240239-78CC-C19E-A9A4-8E6EFE186CB3}"/>
            </a:ext>
          </a:extLst>
        </xdr:cNvPr>
        <xdr:cNvSpPr/>
      </xdr:nvSpPr>
      <xdr:spPr>
        <a:xfrm>
          <a:off x="3146635" y="5651500"/>
          <a:ext cx="2282616" cy="769708"/>
        </a:xfrm>
        <a:custGeom>
          <a:avLst/>
          <a:gdLst/>
          <a:ahLst/>
          <a:cxnLst/>
          <a:rect l="0" t="0" r="0" b="0"/>
          <a:pathLst>
            <a:path w="2282616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282615" y="0"/>
              </a:lnTo>
              <a:lnTo>
                <a:pt x="2282615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286384</xdr:colOff>
      <xdr:row>29</xdr:row>
      <xdr:rowOff>99251</xdr:rowOff>
    </xdr:from>
    <xdr:ext cx="779637" cy="182550"/>
    <xdr:sp macro="_xll.MC_OnBranchLabelClick" textlink="">
      <xdr:nvSpPr>
        <xdr:cNvPr id="20" name="MC_BN_D_root_C_p1a">
          <a:extLst>
            <a:ext uri="{FF2B5EF4-FFF2-40B4-BE49-F238E27FC236}">
              <a16:creationId xmlns:a16="http://schemas.microsoft.com/office/drawing/2014/main" id="{6F03A985-0AA3-4385-F1AD-7A7BBFBC051F}"/>
            </a:ext>
          </a:extLst>
        </xdr:cNvPr>
        <xdr:cNvSpPr txBox="1"/>
      </xdr:nvSpPr>
      <xdr:spPr>
        <a:xfrm>
          <a:off x="3348672" y="5566601"/>
          <a:ext cx="7796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Develop Drug A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84210</xdr:colOff>
      <xdr:row>33</xdr:row>
      <xdr:rowOff>190154</xdr:rowOff>
    </xdr:from>
    <xdr:to>
      <xdr:col>3</xdr:col>
      <xdr:colOff>47626</xdr:colOff>
      <xdr:row>50</xdr:row>
      <xdr:rowOff>6351</xdr:rowOff>
    </xdr:to>
    <xdr:sp macro="" textlink="">
      <xdr:nvSpPr>
        <xdr:cNvPr id="21" name="MC_BR_D_root_C_p1b">
          <a:extLst>
            <a:ext uri="{FF2B5EF4-FFF2-40B4-BE49-F238E27FC236}">
              <a16:creationId xmlns:a16="http://schemas.microsoft.com/office/drawing/2014/main" id="{BFC9C8F3-FF3B-8F93-E1DE-7018922CEE01}"/>
            </a:ext>
          </a:extLst>
        </xdr:cNvPr>
        <xdr:cNvSpPr/>
      </xdr:nvSpPr>
      <xdr:spPr>
        <a:xfrm>
          <a:off x="3146498" y="6419504"/>
          <a:ext cx="2282753" cy="3054697"/>
        </a:xfrm>
        <a:custGeom>
          <a:avLst/>
          <a:gdLst/>
          <a:ahLst/>
          <a:cxnLst/>
          <a:rect l="0" t="0" r="0" b="0"/>
          <a:pathLst>
            <a:path w="2282753" h="3054697">
              <a:moveTo>
                <a:pt x="12681" y="0"/>
              </a:moveTo>
              <a:lnTo>
                <a:pt x="179305" y="3048000"/>
              </a:lnTo>
              <a:lnTo>
                <a:pt x="172965" y="3041996"/>
              </a:lnTo>
              <a:lnTo>
                <a:pt x="2282752" y="3041996"/>
              </a:lnTo>
              <a:lnTo>
                <a:pt x="2282752" y="3054696"/>
              </a:lnTo>
              <a:lnTo>
                <a:pt x="172965" y="3054696"/>
              </a:lnTo>
              <a:lnTo>
                <a:pt x="166624" y="3048692"/>
              </a:lnTo>
              <a:lnTo>
                <a:pt x="0" y="6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286384</xdr:colOff>
      <xdr:row>49</xdr:row>
      <xdr:rowOff>99251</xdr:rowOff>
    </xdr:from>
    <xdr:ext cx="779637" cy="182550"/>
    <xdr:sp macro="_xll.MC_OnBranchLabelClick" textlink="">
      <xdr:nvSpPr>
        <xdr:cNvPr id="22" name="MC_BN_D_root_C_p1b">
          <a:extLst>
            <a:ext uri="{FF2B5EF4-FFF2-40B4-BE49-F238E27FC236}">
              <a16:creationId xmlns:a16="http://schemas.microsoft.com/office/drawing/2014/main" id="{A8AC257A-96BF-3A0B-FB3D-C5D1478DF483}"/>
            </a:ext>
          </a:extLst>
        </xdr:cNvPr>
        <xdr:cNvSpPr txBox="1"/>
      </xdr:nvSpPr>
      <xdr:spPr>
        <a:xfrm>
          <a:off x="3348672" y="9376601"/>
          <a:ext cx="7796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Develop Drug B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74680</xdr:colOff>
      <xdr:row>33</xdr:row>
      <xdr:rowOff>190114</xdr:rowOff>
    </xdr:from>
    <xdr:to>
      <xdr:col>3</xdr:col>
      <xdr:colOff>47626</xdr:colOff>
      <xdr:row>70</xdr:row>
      <xdr:rowOff>15876</xdr:rowOff>
    </xdr:to>
    <xdr:sp macro="" textlink="">
      <xdr:nvSpPr>
        <xdr:cNvPr id="23" name="MC_BR_D_root_C_portfolio">
          <a:extLst>
            <a:ext uri="{FF2B5EF4-FFF2-40B4-BE49-F238E27FC236}">
              <a16:creationId xmlns:a16="http://schemas.microsoft.com/office/drawing/2014/main" id="{C9717F23-7E9C-6D46-2346-3E88188682DB}"/>
            </a:ext>
          </a:extLst>
        </xdr:cNvPr>
        <xdr:cNvSpPr/>
      </xdr:nvSpPr>
      <xdr:spPr>
        <a:xfrm>
          <a:off x="3136968" y="6419464"/>
          <a:ext cx="2292283" cy="6874262"/>
        </a:xfrm>
        <a:custGeom>
          <a:avLst/>
          <a:gdLst/>
          <a:ahLst/>
          <a:cxnLst/>
          <a:rect l="0" t="0" r="0" b="0"/>
          <a:pathLst>
            <a:path w="2292283" h="6874262">
              <a:moveTo>
                <a:pt x="31741" y="0"/>
              </a:moveTo>
              <a:lnTo>
                <a:pt x="198365" y="6858000"/>
              </a:lnTo>
              <a:lnTo>
                <a:pt x="182495" y="6842511"/>
              </a:lnTo>
              <a:lnTo>
                <a:pt x="2292282" y="6842511"/>
              </a:lnTo>
              <a:lnTo>
                <a:pt x="2292282" y="6874261"/>
              </a:lnTo>
              <a:lnTo>
                <a:pt x="182495" y="6874261"/>
              </a:lnTo>
              <a:lnTo>
                <a:pt x="166624" y="6858772"/>
              </a:lnTo>
              <a:lnTo>
                <a:pt x="0" y="77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286384</xdr:colOff>
      <xdr:row>69</xdr:row>
      <xdr:rowOff>99250</xdr:rowOff>
    </xdr:from>
    <xdr:ext cx="1110369" cy="182550"/>
    <xdr:sp macro="_xll.MC_OnBranchLabelClick" textlink="">
      <xdr:nvSpPr>
        <xdr:cNvPr id="24" name="MC_BN_D_root_C_portfolio">
          <a:extLst>
            <a:ext uri="{FF2B5EF4-FFF2-40B4-BE49-F238E27FC236}">
              <a16:creationId xmlns:a16="http://schemas.microsoft.com/office/drawing/2014/main" id="{CC2EDA78-3366-3934-1424-1A7BEFBC7594}"/>
            </a:ext>
          </a:extLst>
        </xdr:cNvPr>
        <xdr:cNvSpPr txBox="1"/>
      </xdr:nvSpPr>
      <xdr:spPr>
        <a:xfrm>
          <a:off x="3348672" y="13186600"/>
          <a:ext cx="11103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Develop Both (Parallel)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33</xdr:row>
      <xdr:rowOff>190379</xdr:rowOff>
    </xdr:from>
    <xdr:to>
      <xdr:col>3</xdr:col>
      <xdr:colOff>47626</xdr:colOff>
      <xdr:row>80</xdr:row>
      <xdr:rowOff>6351</xdr:rowOff>
    </xdr:to>
    <xdr:sp macro="" textlink="">
      <xdr:nvSpPr>
        <xdr:cNvPr id="25" name="MC_BR_D_root_T_license">
          <a:extLst>
            <a:ext uri="{FF2B5EF4-FFF2-40B4-BE49-F238E27FC236}">
              <a16:creationId xmlns:a16="http://schemas.microsoft.com/office/drawing/2014/main" id="{9919E895-A1F9-B23A-FB2A-FD20D436467E}"/>
            </a:ext>
          </a:extLst>
        </xdr:cNvPr>
        <xdr:cNvSpPr/>
      </xdr:nvSpPr>
      <xdr:spPr>
        <a:xfrm>
          <a:off x="3146490" y="6419729"/>
          <a:ext cx="2282761" cy="8769472"/>
        </a:xfrm>
        <a:custGeom>
          <a:avLst/>
          <a:gdLst/>
          <a:ahLst/>
          <a:cxnLst/>
          <a:rect l="0" t="0" r="0" b="0"/>
          <a:pathLst>
            <a:path w="2282761" h="8769472">
              <a:moveTo>
                <a:pt x="12697" y="0"/>
              </a:moveTo>
              <a:lnTo>
                <a:pt x="179321" y="8763000"/>
              </a:lnTo>
              <a:lnTo>
                <a:pt x="172973" y="8756771"/>
              </a:lnTo>
              <a:lnTo>
                <a:pt x="2282760" y="8756771"/>
              </a:lnTo>
              <a:lnTo>
                <a:pt x="2282760" y="8769471"/>
              </a:lnTo>
              <a:lnTo>
                <a:pt x="172973" y="8769471"/>
              </a:lnTo>
              <a:lnTo>
                <a:pt x="166624" y="8763242"/>
              </a:lnTo>
              <a:lnTo>
                <a:pt x="0" y="24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286384</xdr:colOff>
      <xdr:row>79</xdr:row>
      <xdr:rowOff>99250</xdr:rowOff>
    </xdr:from>
    <xdr:ext cx="848246" cy="182550"/>
    <xdr:sp macro="_xll.MC_OnBranchLabelClick" textlink="">
      <xdr:nvSpPr>
        <xdr:cNvPr id="26" name="MC_BN_D_root_T_license">
          <a:extLst>
            <a:ext uri="{FF2B5EF4-FFF2-40B4-BE49-F238E27FC236}">
              <a16:creationId xmlns:a16="http://schemas.microsoft.com/office/drawing/2014/main" id="{423895E4-EC20-0469-5159-E8F2E5A55573}"/>
            </a:ext>
          </a:extLst>
        </xdr:cNvPr>
        <xdr:cNvSpPr txBox="1"/>
      </xdr:nvSpPr>
      <xdr:spPr>
        <a:xfrm>
          <a:off x="3348672" y="15091600"/>
          <a:ext cx="8482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Out-License Both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33</xdr:row>
      <xdr:rowOff>190384</xdr:rowOff>
    </xdr:from>
    <xdr:to>
      <xdr:col>3</xdr:col>
      <xdr:colOff>47626</xdr:colOff>
      <xdr:row>82</xdr:row>
      <xdr:rowOff>6351</xdr:rowOff>
    </xdr:to>
    <xdr:sp macro="" textlink="">
      <xdr:nvSpPr>
        <xdr:cNvPr id="27" name="MC_BR_D_root_T_nothing">
          <a:extLst>
            <a:ext uri="{FF2B5EF4-FFF2-40B4-BE49-F238E27FC236}">
              <a16:creationId xmlns:a16="http://schemas.microsoft.com/office/drawing/2014/main" id="{1254FE38-AB95-8100-352D-B1F5B8DB718A}"/>
            </a:ext>
          </a:extLst>
        </xdr:cNvPr>
        <xdr:cNvSpPr/>
      </xdr:nvSpPr>
      <xdr:spPr>
        <a:xfrm>
          <a:off x="3146490" y="6419734"/>
          <a:ext cx="2282761" cy="9150467"/>
        </a:xfrm>
        <a:custGeom>
          <a:avLst/>
          <a:gdLst/>
          <a:ahLst/>
          <a:cxnLst/>
          <a:rect l="0" t="0" r="0" b="0"/>
          <a:pathLst>
            <a:path w="2282761" h="9150467">
              <a:moveTo>
                <a:pt x="12697" y="0"/>
              </a:moveTo>
              <a:lnTo>
                <a:pt x="179321" y="9144000"/>
              </a:lnTo>
              <a:lnTo>
                <a:pt x="172973" y="9137766"/>
              </a:lnTo>
              <a:lnTo>
                <a:pt x="2282760" y="9137766"/>
              </a:lnTo>
              <a:lnTo>
                <a:pt x="2282760" y="9150466"/>
              </a:lnTo>
              <a:lnTo>
                <a:pt x="172973" y="9150466"/>
              </a:lnTo>
              <a:lnTo>
                <a:pt x="166624" y="9144232"/>
              </a:lnTo>
              <a:lnTo>
                <a:pt x="0" y="2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286384</xdr:colOff>
      <xdr:row>81</xdr:row>
      <xdr:rowOff>99250</xdr:rowOff>
    </xdr:from>
    <xdr:ext cx="568682" cy="182550"/>
    <xdr:sp macro="_xll.MC_OnBranchLabelClick" textlink="">
      <xdr:nvSpPr>
        <xdr:cNvPr id="28" name="MC_BN_D_root_T_nothing">
          <a:extLst>
            <a:ext uri="{FF2B5EF4-FFF2-40B4-BE49-F238E27FC236}">
              <a16:creationId xmlns:a16="http://schemas.microsoft.com/office/drawing/2014/main" id="{33EE3197-E3F3-E7E8-5AEC-BEC1B5B4117F}"/>
            </a:ext>
          </a:extLst>
        </xdr:cNvPr>
        <xdr:cNvSpPr txBox="1"/>
      </xdr:nvSpPr>
      <xdr:spPr>
        <a:xfrm>
          <a:off x="3348672" y="15472600"/>
          <a:ext cx="5686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 Nothing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25</xdr:row>
      <xdr:rowOff>184150</xdr:rowOff>
    </xdr:from>
    <xdr:to>
      <xdr:col>4</xdr:col>
      <xdr:colOff>47626</xdr:colOff>
      <xdr:row>30</xdr:row>
      <xdr:rowOff>1358</xdr:rowOff>
    </xdr:to>
    <xdr:sp macro="" textlink="">
      <xdr:nvSpPr>
        <xdr:cNvPr id="29" name="MC_BR_C_p1a_C_p2a">
          <a:extLst>
            <a:ext uri="{FF2B5EF4-FFF2-40B4-BE49-F238E27FC236}">
              <a16:creationId xmlns:a16="http://schemas.microsoft.com/office/drawing/2014/main" id="{34A7763B-FEDB-C842-495C-F5537A363B5D}"/>
            </a:ext>
          </a:extLst>
        </xdr:cNvPr>
        <xdr:cNvSpPr/>
      </xdr:nvSpPr>
      <xdr:spPr>
        <a:xfrm>
          <a:off x="5465973" y="4889500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435015" y="0"/>
              </a:lnTo>
              <a:lnTo>
                <a:pt x="2435015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25</xdr:row>
      <xdr:rowOff>99251</xdr:rowOff>
    </xdr:from>
    <xdr:ext cx="819648" cy="182550"/>
    <xdr:sp macro="_xll.MC_OnBranchLabelClick" textlink="">
      <xdr:nvSpPr>
        <xdr:cNvPr id="30" name="MC_BN_C_p1a_C_p2a">
          <a:extLst>
            <a:ext uri="{FF2B5EF4-FFF2-40B4-BE49-F238E27FC236}">
              <a16:creationId xmlns:a16="http://schemas.microsoft.com/office/drawing/2014/main" id="{5BAD84F9-33C8-2DA6-B427-64CE0DD16478}"/>
            </a:ext>
          </a:extLst>
        </xdr:cNvPr>
        <xdr:cNvSpPr txBox="1"/>
      </xdr:nvSpPr>
      <xdr:spPr>
        <a:xfrm>
          <a:off x="5668010" y="4804601"/>
          <a:ext cx="8196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 I Success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29</xdr:row>
      <xdr:rowOff>187956</xdr:rowOff>
    </xdr:from>
    <xdr:to>
      <xdr:col>4</xdr:col>
      <xdr:colOff>47626</xdr:colOff>
      <xdr:row>32</xdr:row>
      <xdr:rowOff>6351</xdr:rowOff>
    </xdr:to>
    <xdr:sp macro="" textlink="">
      <xdr:nvSpPr>
        <xdr:cNvPr id="31" name="MC_BR_C_p1a_T_fail_p1a">
          <a:extLst>
            <a:ext uri="{FF2B5EF4-FFF2-40B4-BE49-F238E27FC236}">
              <a16:creationId xmlns:a16="http://schemas.microsoft.com/office/drawing/2014/main" id="{6388EFE5-B162-A73D-9690-BAF07632276B}"/>
            </a:ext>
          </a:extLst>
        </xdr:cNvPr>
        <xdr:cNvSpPr/>
      </xdr:nvSpPr>
      <xdr:spPr>
        <a:xfrm>
          <a:off x="5466358" y="5655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31</xdr:row>
      <xdr:rowOff>99251</xdr:rowOff>
    </xdr:from>
    <xdr:ext cx="745460" cy="182550"/>
    <xdr:sp macro="_xll.MC_OnBranchLabelClick" textlink="">
      <xdr:nvSpPr>
        <xdr:cNvPr id="32" name="MC_BN_C_p1a_T_fail_p1a">
          <a:extLst>
            <a:ext uri="{FF2B5EF4-FFF2-40B4-BE49-F238E27FC236}">
              <a16:creationId xmlns:a16="http://schemas.microsoft.com/office/drawing/2014/main" id="{7053BA03-1F97-A281-5F25-9288C6E80D44}"/>
            </a:ext>
          </a:extLst>
        </xdr:cNvPr>
        <xdr:cNvSpPr txBox="1"/>
      </xdr:nvSpPr>
      <xdr:spPr>
        <a:xfrm>
          <a:off x="5668010" y="5947601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 I Failure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21</xdr:row>
      <xdr:rowOff>184150</xdr:rowOff>
    </xdr:from>
    <xdr:to>
      <xdr:col>5</xdr:col>
      <xdr:colOff>47626</xdr:colOff>
      <xdr:row>26</xdr:row>
      <xdr:rowOff>1358</xdr:rowOff>
    </xdr:to>
    <xdr:sp macro="" textlink="">
      <xdr:nvSpPr>
        <xdr:cNvPr id="33" name="MC_BR_C_p2a_C_p3a">
          <a:extLst>
            <a:ext uri="{FF2B5EF4-FFF2-40B4-BE49-F238E27FC236}">
              <a16:creationId xmlns:a16="http://schemas.microsoft.com/office/drawing/2014/main" id="{247F2A67-2EF6-473E-280F-55EF95ED58AC}"/>
            </a:ext>
          </a:extLst>
        </xdr:cNvPr>
        <xdr:cNvSpPr/>
      </xdr:nvSpPr>
      <xdr:spPr>
        <a:xfrm>
          <a:off x="7937710" y="4127500"/>
          <a:ext cx="2763629" cy="769708"/>
        </a:xfrm>
        <a:custGeom>
          <a:avLst/>
          <a:gdLst/>
          <a:ahLst/>
          <a:cxnLst/>
          <a:rect l="0" t="0" r="0" b="0"/>
          <a:pathLst>
            <a:path w="2763629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763628" y="0"/>
              </a:lnTo>
              <a:lnTo>
                <a:pt x="2763628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21</xdr:row>
      <xdr:rowOff>99251</xdr:rowOff>
    </xdr:from>
    <xdr:ext cx="848181" cy="182550"/>
    <xdr:sp macro="_xll.MC_OnBranchLabelClick" textlink="">
      <xdr:nvSpPr>
        <xdr:cNvPr id="34" name="MC_BN_C_p2a_C_p3a">
          <a:extLst>
            <a:ext uri="{FF2B5EF4-FFF2-40B4-BE49-F238E27FC236}">
              <a16:creationId xmlns:a16="http://schemas.microsoft.com/office/drawing/2014/main" id="{5980571D-9C8F-7BA3-530D-42993E5EFB8B}"/>
            </a:ext>
          </a:extLst>
        </xdr:cNvPr>
        <xdr:cNvSpPr txBox="1"/>
      </xdr:nvSpPr>
      <xdr:spPr>
        <a:xfrm>
          <a:off x="8139747" y="4042601"/>
          <a:ext cx="84818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 II Success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25</xdr:row>
      <xdr:rowOff>187956</xdr:rowOff>
    </xdr:from>
    <xdr:to>
      <xdr:col>5</xdr:col>
      <xdr:colOff>47626</xdr:colOff>
      <xdr:row>28</xdr:row>
      <xdr:rowOff>6351</xdr:rowOff>
    </xdr:to>
    <xdr:sp macro="" textlink="">
      <xdr:nvSpPr>
        <xdr:cNvPr id="35" name="MC_BR_C_p2a_T_fail_p2a">
          <a:extLst>
            <a:ext uri="{FF2B5EF4-FFF2-40B4-BE49-F238E27FC236}">
              <a16:creationId xmlns:a16="http://schemas.microsoft.com/office/drawing/2014/main" id="{12756AC5-B7BB-FE3E-5F45-CFC04E122E92}"/>
            </a:ext>
          </a:extLst>
        </xdr:cNvPr>
        <xdr:cNvSpPr/>
      </xdr:nvSpPr>
      <xdr:spPr>
        <a:xfrm>
          <a:off x="7938095" y="4893306"/>
          <a:ext cx="2763244" cy="389895"/>
        </a:xfrm>
        <a:custGeom>
          <a:avLst/>
          <a:gdLst/>
          <a:ahLst/>
          <a:cxnLst/>
          <a:rect l="0" t="0" r="0" b="0"/>
          <a:pathLst>
            <a:path w="2763244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763243" y="377194"/>
              </a:lnTo>
              <a:lnTo>
                <a:pt x="2763243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27</xdr:row>
      <xdr:rowOff>99251</xdr:rowOff>
    </xdr:from>
    <xdr:ext cx="773994" cy="182550"/>
    <xdr:sp macro="_xll.MC_OnBranchLabelClick" textlink="">
      <xdr:nvSpPr>
        <xdr:cNvPr id="36" name="MC_BN_C_p2a_T_fail_p2a">
          <a:extLst>
            <a:ext uri="{FF2B5EF4-FFF2-40B4-BE49-F238E27FC236}">
              <a16:creationId xmlns:a16="http://schemas.microsoft.com/office/drawing/2014/main" id="{AD1B490D-D736-0F7D-5463-52B22212640A}"/>
            </a:ext>
          </a:extLst>
        </xdr:cNvPr>
        <xdr:cNvSpPr txBox="1"/>
      </xdr:nvSpPr>
      <xdr:spPr>
        <a:xfrm>
          <a:off x="8139747" y="5185601"/>
          <a:ext cx="77399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 II Failure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19</xdr:row>
      <xdr:rowOff>184150</xdr:rowOff>
    </xdr:from>
    <xdr:to>
      <xdr:col>6</xdr:col>
      <xdr:colOff>47626</xdr:colOff>
      <xdr:row>22</xdr:row>
      <xdr:rowOff>2545</xdr:rowOff>
    </xdr:to>
    <xdr:sp macro="" textlink="">
      <xdr:nvSpPr>
        <xdr:cNvPr id="37" name="MC_BR_C_p3a_T_approved_a">
          <a:extLst>
            <a:ext uri="{FF2B5EF4-FFF2-40B4-BE49-F238E27FC236}">
              <a16:creationId xmlns:a16="http://schemas.microsoft.com/office/drawing/2014/main" id="{9A797908-1BB4-B3F3-4FB6-17F014047D99}"/>
            </a:ext>
          </a:extLst>
        </xdr:cNvPr>
        <xdr:cNvSpPr/>
      </xdr:nvSpPr>
      <xdr:spPr>
        <a:xfrm>
          <a:off x="10738445" y="3746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19</xdr:row>
      <xdr:rowOff>99251</xdr:rowOff>
    </xdr:from>
    <xdr:ext cx="728276" cy="182550"/>
    <xdr:sp macro="_xll.MC_OnBranchLabelClick" textlink="">
      <xdr:nvSpPr>
        <xdr:cNvPr id="38" name="MC_BN_C_p3a_T_approved_a">
          <a:extLst>
            <a:ext uri="{FF2B5EF4-FFF2-40B4-BE49-F238E27FC236}">
              <a16:creationId xmlns:a16="http://schemas.microsoft.com/office/drawing/2014/main" id="{B3F2B056-AF36-38D2-5AF1-CFD5B918020B}"/>
            </a:ext>
          </a:extLst>
        </xdr:cNvPr>
        <xdr:cNvSpPr txBox="1"/>
      </xdr:nvSpPr>
      <xdr:spPr>
        <a:xfrm>
          <a:off x="10940097" y="3661601"/>
          <a:ext cx="7282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FDA Approved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21</xdr:row>
      <xdr:rowOff>187956</xdr:rowOff>
    </xdr:from>
    <xdr:to>
      <xdr:col>6</xdr:col>
      <xdr:colOff>47626</xdr:colOff>
      <xdr:row>24</xdr:row>
      <xdr:rowOff>6351</xdr:rowOff>
    </xdr:to>
    <xdr:sp macro="" textlink="">
      <xdr:nvSpPr>
        <xdr:cNvPr id="39" name="MC_BR_C_p3a_T_fail_p3a">
          <a:extLst>
            <a:ext uri="{FF2B5EF4-FFF2-40B4-BE49-F238E27FC236}">
              <a16:creationId xmlns:a16="http://schemas.microsoft.com/office/drawing/2014/main" id="{401B14B1-B18A-B697-F8B0-0B95FE1B3981}"/>
            </a:ext>
          </a:extLst>
        </xdr:cNvPr>
        <xdr:cNvSpPr/>
      </xdr:nvSpPr>
      <xdr:spPr>
        <a:xfrm>
          <a:off x="10738445" y="4131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23</xdr:row>
      <xdr:rowOff>99251</xdr:rowOff>
    </xdr:from>
    <xdr:ext cx="768352" cy="182550"/>
    <xdr:sp macro="_xll.MC_OnBranchLabelClick" textlink="">
      <xdr:nvSpPr>
        <xdr:cNvPr id="40" name="MC_BN_C_p3a_T_fail_p3a">
          <a:extLst>
            <a:ext uri="{FF2B5EF4-FFF2-40B4-BE49-F238E27FC236}">
              <a16:creationId xmlns:a16="http://schemas.microsoft.com/office/drawing/2014/main" id="{BBF1A7DD-C06B-9329-77E4-7E8B7DC53C64}"/>
            </a:ext>
          </a:extLst>
        </xdr:cNvPr>
        <xdr:cNvSpPr txBox="1"/>
      </xdr:nvSpPr>
      <xdr:spPr>
        <a:xfrm>
          <a:off x="10940097" y="4423601"/>
          <a:ext cx="7683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 III Failed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45</xdr:row>
      <xdr:rowOff>184150</xdr:rowOff>
    </xdr:from>
    <xdr:to>
      <xdr:col>4</xdr:col>
      <xdr:colOff>47626</xdr:colOff>
      <xdr:row>50</xdr:row>
      <xdr:rowOff>1358</xdr:rowOff>
    </xdr:to>
    <xdr:sp macro="" textlink="">
      <xdr:nvSpPr>
        <xdr:cNvPr id="41" name="MC_BR_C_p1b_C_p2b">
          <a:extLst>
            <a:ext uri="{FF2B5EF4-FFF2-40B4-BE49-F238E27FC236}">
              <a16:creationId xmlns:a16="http://schemas.microsoft.com/office/drawing/2014/main" id="{B373AA96-3080-D76D-EE64-1C5F9AC326D6}"/>
            </a:ext>
          </a:extLst>
        </xdr:cNvPr>
        <xdr:cNvSpPr/>
      </xdr:nvSpPr>
      <xdr:spPr>
        <a:xfrm>
          <a:off x="5465973" y="8699500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435015" y="0"/>
              </a:lnTo>
              <a:lnTo>
                <a:pt x="2435015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45</xdr:row>
      <xdr:rowOff>99251</xdr:rowOff>
    </xdr:from>
    <xdr:ext cx="819648" cy="182550"/>
    <xdr:sp macro="_xll.MC_OnBranchLabelClick" textlink="">
      <xdr:nvSpPr>
        <xdr:cNvPr id="42" name="MC_BN_C_p1b_C_p2b">
          <a:extLst>
            <a:ext uri="{FF2B5EF4-FFF2-40B4-BE49-F238E27FC236}">
              <a16:creationId xmlns:a16="http://schemas.microsoft.com/office/drawing/2014/main" id="{011D6B26-B488-A28B-C33E-7E396C4C3CAE}"/>
            </a:ext>
          </a:extLst>
        </xdr:cNvPr>
        <xdr:cNvSpPr txBox="1"/>
      </xdr:nvSpPr>
      <xdr:spPr>
        <a:xfrm>
          <a:off x="5668010" y="8614601"/>
          <a:ext cx="8196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 I Success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49</xdr:row>
      <xdr:rowOff>187956</xdr:rowOff>
    </xdr:from>
    <xdr:to>
      <xdr:col>4</xdr:col>
      <xdr:colOff>47626</xdr:colOff>
      <xdr:row>52</xdr:row>
      <xdr:rowOff>6351</xdr:rowOff>
    </xdr:to>
    <xdr:sp macro="" textlink="">
      <xdr:nvSpPr>
        <xdr:cNvPr id="43" name="MC_BR_C_p1b_T_fail_p1b">
          <a:extLst>
            <a:ext uri="{FF2B5EF4-FFF2-40B4-BE49-F238E27FC236}">
              <a16:creationId xmlns:a16="http://schemas.microsoft.com/office/drawing/2014/main" id="{0FB632F0-CB8E-F56A-9C49-E8296E04891D}"/>
            </a:ext>
          </a:extLst>
        </xdr:cNvPr>
        <xdr:cNvSpPr/>
      </xdr:nvSpPr>
      <xdr:spPr>
        <a:xfrm>
          <a:off x="5466358" y="9465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51</xdr:row>
      <xdr:rowOff>99251</xdr:rowOff>
    </xdr:from>
    <xdr:ext cx="745460" cy="182550"/>
    <xdr:sp macro="_xll.MC_OnBranchLabelClick" textlink="">
      <xdr:nvSpPr>
        <xdr:cNvPr id="44" name="MC_BN_C_p1b_T_fail_p1b">
          <a:extLst>
            <a:ext uri="{FF2B5EF4-FFF2-40B4-BE49-F238E27FC236}">
              <a16:creationId xmlns:a16="http://schemas.microsoft.com/office/drawing/2014/main" id="{AA78AD97-E07C-6B15-B93D-41589083D449}"/>
            </a:ext>
          </a:extLst>
        </xdr:cNvPr>
        <xdr:cNvSpPr txBox="1"/>
      </xdr:nvSpPr>
      <xdr:spPr>
        <a:xfrm>
          <a:off x="5668010" y="9757601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 I Failure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41</xdr:row>
      <xdr:rowOff>184150</xdr:rowOff>
    </xdr:from>
    <xdr:to>
      <xdr:col>5</xdr:col>
      <xdr:colOff>47626</xdr:colOff>
      <xdr:row>46</xdr:row>
      <xdr:rowOff>1358</xdr:rowOff>
    </xdr:to>
    <xdr:sp macro="" textlink="">
      <xdr:nvSpPr>
        <xdr:cNvPr id="45" name="MC_BR_C_p2b_D_launch_b">
          <a:extLst>
            <a:ext uri="{FF2B5EF4-FFF2-40B4-BE49-F238E27FC236}">
              <a16:creationId xmlns:a16="http://schemas.microsoft.com/office/drawing/2014/main" id="{FB41A7BD-E0E7-2C85-AD64-BB55408A6419}"/>
            </a:ext>
          </a:extLst>
        </xdr:cNvPr>
        <xdr:cNvSpPr/>
      </xdr:nvSpPr>
      <xdr:spPr>
        <a:xfrm>
          <a:off x="7937710" y="7937500"/>
          <a:ext cx="2763629" cy="769708"/>
        </a:xfrm>
        <a:custGeom>
          <a:avLst/>
          <a:gdLst/>
          <a:ahLst/>
          <a:cxnLst/>
          <a:rect l="0" t="0" r="0" b="0"/>
          <a:pathLst>
            <a:path w="2763629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763628" y="0"/>
              </a:lnTo>
              <a:lnTo>
                <a:pt x="2763628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41</xdr:row>
      <xdr:rowOff>99251</xdr:rowOff>
    </xdr:from>
    <xdr:ext cx="848181" cy="182550"/>
    <xdr:sp macro="_xll.MC_OnBranchLabelClick" textlink="">
      <xdr:nvSpPr>
        <xdr:cNvPr id="46" name="MC_BN_C_p2b_D_launch_b">
          <a:extLst>
            <a:ext uri="{FF2B5EF4-FFF2-40B4-BE49-F238E27FC236}">
              <a16:creationId xmlns:a16="http://schemas.microsoft.com/office/drawing/2014/main" id="{F18BF4DD-1F70-5DEC-5FBE-203285167349}"/>
            </a:ext>
          </a:extLst>
        </xdr:cNvPr>
        <xdr:cNvSpPr txBox="1"/>
      </xdr:nvSpPr>
      <xdr:spPr>
        <a:xfrm>
          <a:off x="8139747" y="7852601"/>
          <a:ext cx="84818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 II Success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45</xdr:row>
      <xdr:rowOff>187956</xdr:rowOff>
    </xdr:from>
    <xdr:to>
      <xdr:col>5</xdr:col>
      <xdr:colOff>47626</xdr:colOff>
      <xdr:row>48</xdr:row>
      <xdr:rowOff>6351</xdr:rowOff>
    </xdr:to>
    <xdr:sp macro="" textlink="">
      <xdr:nvSpPr>
        <xdr:cNvPr id="47" name="MC_BR_C_p2b_T_fail_p2b">
          <a:extLst>
            <a:ext uri="{FF2B5EF4-FFF2-40B4-BE49-F238E27FC236}">
              <a16:creationId xmlns:a16="http://schemas.microsoft.com/office/drawing/2014/main" id="{32FF85C6-73E1-28B4-B801-6AA991FCDF22}"/>
            </a:ext>
          </a:extLst>
        </xdr:cNvPr>
        <xdr:cNvSpPr/>
      </xdr:nvSpPr>
      <xdr:spPr>
        <a:xfrm>
          <a:off x="7938095" y="8703306"/>
          <a:ext cx="2763244" cy="389895"/>
        </a:xfrm>
        <a:custGeom>
          <a:avLst/>
          <a:gdLst/>
          <a:ahLst/>
          <a:cxnLst/>
          <a:rect l="0" t="0" r="0" b="0"/>
          <a:pathLst>
            <a:path w="2763244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763243" y="377194"/>
              </a:lnTo>
              <a:lnTo>
                <a:pt x="2763243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47</xdr:row>
      <xdr:rowOff>99251</xdr:rowOff>
    </xdr:from>
    <xdr:ext cx="773994" cy="182550"/>
    <xdr:sp macro="_xll.MC_OnBranchLabelClick" textlink="">
      <xdr:nvSpPr>
        <xdr:cNvPr id="48" name="MC_BN_C_p2b_T_fail_p2b">
          <a:extLst>
            <a:ext uri="{FF2B5EF4-FFF2-40B4-BE49-F238E27FC236}">
              <a16:creationId xmlns:a16="http://schemas.microsoft.com/office/drawing/2014/main" id="{BCA3C140-184A-6442-C589-65945E5BF519}"/>
            </a:ext>
          </a:extLst>
        </xdr:cNvPr>
        <xdr:cNvSpPr txBox="1"/>
      </xdr:nvSpPr>
      <xdr:spPr>
        <a:xfrm>
          <a:off x="8139747" y="8995601"/>
          <a:ext cx="77399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 II Failure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37</xdr:row>
      <xdr:rowOff>184150</xdr:rowOff>
    </xdr:from>
    <xdr:to>
      <xdr:col>6</xdr:col>
      <xdr:colOff>47626</xdr:colOff>
      <xdr:row>42</xdr:row>
      <xdr:rowOff>1358</xdr:rowOff>
    </xdr:to>
    <xdr:sp macro="" textlink="">
      <xdr:nvSpPr>
        <xdr:cNvPr id="49" name="MC_BR_D_launch_b_C_p3b">
          <a:extLst>
            <a:ext uri="{FF2B5EF4-FFF2-40B4-BE49-F238E27FC236}">
              <a16:creationId xmlns:a16="http://schemas.microsoft.com/office/drawing/2014/main" id="{EB8101BE-04FE-50A4-D650-0038075844C2}"/>
            </a:ext>
          </a:extLst>
        </xdr:cNvPr>
        <xdr:cNvSpPr/>
      </xdr:nvSpPr>
      <xdr:spPr>
        <a:xfrm>
          <a:off x="10738060" y="7175500"/>
          <a:ext cx="2606466" cy="769708"/>
        </a:xfrm>
        <a:custGeom>
          <a:avLst/>
          <a:gdLst/>
          <a:ahLst/>
          <a:cxnLst/>
          <a:rect l="0" t="0" r="0" b="0"/>
          <a:pathLst>
            <a:path w="2606466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606465" y="0"/>
              </a:lnTo>
              <a:lnTo>
                <a:pt x="2606465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37</xdr:row>
      <xdr:rowOff>99251</xdr:rowOff>
    </xdr:from>
    <xdr:ext cx="654218" cy="182550"/>
    <xdr:sp macro="_xll.MC_OnBranchLabelClick" textlink="">
      <xdr:nvSpPr>
        <xdr:cNvPr id="50" name="MC_BN_D_launch_b_C_p3b">
          <a:extLst>
            <a:ext uri="{FF2B5EF4-FFF2-40B4-BE49-F238E27FC236}">
              <a16:creationId xmlns:a16="http://schemas.microsoft.com/office/drawing/2014/main" id="{7A2A21C5-4A2A-41E3-F2C4-FE2FE4F115AF}"/>
            </a:ext>
          </a:extLst>
        </xdr:cNvPr>
        <xdr:cNvSpPr txBox="1"/>
      </xdr:nvSpPr>
      <xdr:spPr>
        <a:xfrm>
          <a:off x="10940097" y="7090601"/>
          <a:ext cx="6542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Phase III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41</xdr:row>
      <xdr:rowOff>187956</xdr:rowOff>
    </xdr:from>
    <xdr:to>
      <xdr:col>6</xdr:col>
      <xdr:colOff>47626</xdr:colOff>
      <xdr:row>44</xdr:row>
      <xdr:rowOff>6351</xdr:rowOff>
    </xdr:to>
    <xdr:sp macro="" textlink="">
      <xdr:nvSpPr>
        <xdr:cNvPr id="51" name="MC_BR_D_launch_b_T_license_b">
          <a:extLst>
            <a:ext uri="{FF2B5EF4-FFF2-40B4-BE49-F238E27FC236}">
              <a16:creationId xmlns:a16="http://schemas.microsoft.com/office/drawing/2014/main" id="{7764DED1-EEFD-FE70-7F43-DE45CB8B9AFD}"/>
            </a:ext>
          </a:extLst>
        </xdr:cNvPr>
        <xdr:cNvSpPr/>
      </xdr:nvSpPr>
      <xdr:spPr>
        <a:xfrm>
          <a:off x="10738445" y="7941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43</xdr:row>
      <xdr:rowOff>99251</xdr:rowOff>
    </xdr:from>
    <xdr:ext cx="1059329" cy="182550"/>
    <xdr:sp macro="_xll.MC_OnBranchLabelClick" textlink="">
      <xdr:nvSpPr>
        <xdr:cNvPr id="52" name="MC_BN_D_launch_b_T_license_b">
          <a:extLst>
            <a:ext uri="{FF2B5EF4-FFF2-40B4-BE49-F238E27FC236}">
              <a16:creationId xmlns:a16="http://schemas.microsoft.com/office/drawing/2014/main" id="{6EA23357-9DD8-CEAC-0295-AC05A2F94AA2}"/>
            </a:ext>
          </a:extLst>
        </xdr:cNvPr>
        <xdr:cNvSpPr txBox="1"/>
      </xdr:nvSpPr>
      <xdr:spPr>
        <a:xfrm>
          <a:off x="10940097" y="8233601"/>
          <a:ext cx="105932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License After Phase II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84733</xdr:colOff>
      <xdr:row>35</xdr:row>
      <xdr:rowOff>184150</xdr:rowOff>
    </xdr:from>
    <xdr:to>
      <xdr:col>7</xdr:col>
      <xdr:colOff>47626</xdr:colOff>
      <xdr:row>38</xdr:row>
      <xdr:rowOff>2545</xdr:rowOff>
    </xdr:to>
    <xdr:sp macro="" textlink="">
      <xdr:nvSpPr>
        <xdr:cNvPr id="53" name="MC_BR_C_p3b_T_approved_b">
          <a:extLst>
            <a:ext uri="{FF2B5EF4-FFF2-40B4-BE49-F238E27FC236}">
              <a16:creationId xmlns:a16="http://schemas.microsoft.com/office/drawing/2014/main" id="{8856F4A6-FBDE-DC06-B9DF-FA40BD1E4E1C}"/>
            </a:ext>
          </a:extLst>
        </xdr:cNvPr>
        <xdr:cNvSpPr/>
      </xdr:nvSpPr>
      <xdr:spPr>
        <a:xfrm>
          <a:off x="13381633" y="6794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91805" y="0"/>
              </a:lnTo>
              <a:lnTo>
                <a:pt x="269180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35</xdr:row>
      <xdr:rowOff>99251</xdr:rowOff>
    </xdr:from>
    <xdr:ext cx="728276" cy="182550"/>
    <xdr:sp macro="_xll.MC_OnBranchLabelClick" textlink="">
      <xdr:nvSpPr>
        <xdr:cNvPr id="54" name="MC_BN_C_p3b_T_approved_b">
          <a:extLst>
            <a:ext uri="{FF2B5EF4-FFF2-40B4-BE49-F238E27FC236}">
              <a16:creationId xmlns:a16="http://schemas.microsoft.com/office/drawing/2014/main" id="{96A512CD-031E-0D1F-251E-1356088B2A47}"/>
            </a:ext>
          </a:extLst>
        </xdr:cNvPr>
        <xdr:cNvSpPr txBox="1"/>
      </xdr:nvSpPr>
      <xdr:spPr>
        <a:xfrm>
          <a:off x="13583286" y="6709601"/>
          <a:ext cx="7282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FDA Approved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84733</xdr:colOff>
      <xdr:row>37</xdr:row>
      <xdr:rowOff>187956</xdr:rowOff>
    </xdr:from>
    <xdr:to>
      <xdr:col>7</xdr:col>
      <xdr:colOff>47626</xdr:colOff>
      <xdr:row>40</xdr:row>
      <xdr:rowOff>6351</xdr:rowOff>
    </xdr:to>
    <xdr:sp macro="" textlink="">
      <xdr:nvSpPr>
        <xdr:cNvPr id="55" name="MC_BR_C_p3b_T_fail_p3b">
          <a:extLst>
            <a:ext uri="{FF2B5EF4-FFF2-40B4-BE49-F238E27FC236}">
              <a16:creationId xmlns:a16="http://schemas.microsoft.com/office/drawing/2014/main" id="{D047B012-495A-29BC-E11B-FBA483849A7A}"/>
            </a:ext>
          </a:extLst>
        </xdr:cNvPr>
        <xdr:cNvSpPr/>
      </xdr:nvSpPr>
      <xdr:spPr>
        <a:xfrm>
          <a:off x="13381633" y="7179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39</xdr:row>
      <xdr:rowOff>99251</xdr:rowOff>
    </xdr:from>
    <xdr:ext cx="768352" cy="182550"/>
    <xdr:sp macro="_xll.MC_OnBranchLabelClick" textlink="">
      <xdr:nvSpPr>
        <xdr:cNvPr id="56" name="MC_BN_C_p3b_T_fail_p3b">
          <a:extLst>
            <a:ext uri="{FF2B5EF4-FFF2-40B4-BE49-F238E27FC236}">
              <a16:creationId xmlns:a16="http://schemas.microsoft.com/office/drawing/2014/main" id="{6CD51FCC-4D4E-B957-A33C-4B5C647F280A}"/>
            </a:ext>
          </a:extLst>
        </xdr:cNvPr>
        <xdr:cNvSpPr txBox="1"/>
      </xdr:nvSpPr>
      <xdr:spPr>
        <a:xfrm>
          <a:off x="13583286" y="7471601"/>
          <a:ext cx="7683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 III Failed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74770</xdr:colOff>
      <xdr:row>61</xdr:row>
      <xdr:rowOff>174625</xdr:rowOff>
    </xdr:from>
    <xdr:to>
      <xdr:col>4</xdr:col>
      <xdr:colOff>47626</xdr:colOff>
      <xdr:row>70</xdr:row>
      <xdr:rowOff>1726</xdr:rowOff>
    </xdr:to>
    <xdr:sp macro="" textlink="">
      <xdr:nvSpPr>
        <xdr:cNvPr id="57" name="MC_BR_C_portfolio_D_portfolio_both">
          <a:extLst>
            <a:ext uri="{FF2B5EF4-FFF2-40B4-BE49-F238E27FC236}">
              <a16:creationId xmlns:a16="http://schemas.microsoft.com/office/drawing/2014/main" id="{C86C845B-8119-8E2D-3C44-276DDFDD4B3A}"/>
            </a:ext>
          </a:extLst>
        </xdr:cNvPr>
        <xdr:cNvSpPr/>
      </xdr:nvSpPr>
      <xdr:spPr>
        <a:xfrm>
          <a:off x="5456395" y="11737975"/>
          <a:ext cx="2444594" cy="1541601"/>
        </a:xfrm>
        <a:custGeom>
          <a:avLst/>
          <a:gdLst/>
          <a:ahLst/>
          <a:cxnLst/>
          <a:rect l="0" t="0" r="0" b="0"/>
          <a:pathLst>
            <a:path w="2444594" h="1541601">
              <a:moveTo>
                <a:pt x="0" y="1538150"/>
              </a:moveTo>
              <a:lnTo>
                <a:pt x="166624" y="14150"/>
              </a:lnTo>
              <a:lnTo>
                <a:pt x="182405" y="0"/>
              </a:lnTo>
              <a:lnTo>
                <a:pt x="2444593" y="0"/>
              </a:lnTo>
              <a:lnTo>
                <a:pt x="2444593" y="31750"/>
              </a:lnTo>
              <a:lnTo>
                <a:pt x="182405" y="31750"/>
              </a:lnTo>
              <a:lnTo>
                <a:pt x="198186" y="17600"/>
              </a:lnTo>
              <a:lnTo>
                <a:pt x="31562" y="154160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61</xdr:row>
      <xdr:rowOff>99251</xdr:rowOff>
    </xdr:from>
    <xdr:ext cx="1070806" cy="182550"/>
    <xdr:sp macro="_xll.MC_OnBranchLabelClick" textlink="">
      <xdr:nvSpPr>
        <xdr:cNvPr id="58" name="MC_BN_C_portfolio_D_portfolio_both">
          <a:extLst>
            <a:ext uri="{FF2B5EF4-FFF2-40B4-BE49-F238E27FC236}">
              <a16:creationId xmlns:a16="http://schemas.microsoft.com/office/drawing/2014/main" id="{7ECE08EF-8839-B0A0-331D-5004E8D04EFD}"/>
            </a:ext>
          </a:extLst>
        </xdr:cNvPr>
        <xdr:cNvSpPr txBox="1"/>
      </xdr:nvSpPr>
      <xdr:spPr>
        <a:xfrm>
          <a:off x="5668010" y="11662601"/>
          <a:ext cx="10708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Both Succeed Phase I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69</xdr:row>
      <xdr:rowOff>187110</xdr:rowOff>
    </xdr:from>
    <xdr:to>
      <xdr:col>4</xdr:col>
      <xdr:colOff>47626</xdr:colOff>
      <xdr:row>74</xdr:row>
      <xdr:rowOff>15876</xdr:rowOff>
    </xdr:to>
    <xdr:sp macro="" textlink="">
      <xdr:nvSpPr>
        <xdr:cNvPr id="59" name="MC_BR_C_portfolio_C_portfolio_one">
          <a:extLst>
            <a:ext uri="{FF2B5EF4-FFF2-40B4-BE49-F238E27FC236}">
              <a16:creationId xmlns:a16="http://schemas.microsoft.com/office/drawing/2014/main" id="{2A70E76C-E02B-54F9-346C-6EC6027B7ED5}"/>
            </a:ext>
          </a:extLst>
        </xdr:cNvPr>
        <xdr:cNvSpPr/>
      </xdr:nvSpPr>
      <xdr:spPr>
        <a:xfrm>
          <a:off x="5456667" y="13274460"/>
          <a:ext cx="2444322" cy="781266"/>
        </a:xfrm>
        <a:custGeom>
          <a:avLst/>
          <a:gdLst/>
          <a:ahLst/>
          <a:cxnLst/>
          <a:rect l="0" t="0" r="0" b="0"/>
          <a:pathLst>
            <a:path w="2444322" h="781266">
              <a:moveTo>
                <a:pt x="31017" y="0"/>
              </a:moveTo>
              <a:lnTo>
                <a:pt x="197642" y="762000"/>
              </a:lnTo>
              <a:lnTo>
                <a:pt x="182133" y="749515"/>
              </a:lnTo>
              <a:lnTo>
                <a:pt x="2444321" y="749515"/>
              </a:lnTo>
              <a:lnTo>
                <a:pt x="2444321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73</xdr:row>
      <xdr:rowOff>99250</xdr:rowOff>
    </xdr:from>
    <xdr:ext cx="967957" cy="182550"/>
    <xdr:sp macro="_xll.MC_OnBranchLabelClick" textlink="">
      <xdr:nvSpPr>
        <xdr:cNvPr id="60" name="MC_BN_C_portfolio_C_portfolio_one">
          <a:extLst>
            <a:ext uri="{FF2B5EF4-FFF2-40B4-BE49-F238E27FC236}">
              <a16:creationId xmlns:a16="http://schemas.microsoft.com/office/drawing/2014/main" id="{D3F28A37-1B89-2D2C-3317-8D6E335F4371}"/>
            </a:ext>
          </a:extLst>
        </xdr:cNvPr>
        <xdr:cNvSpPr txBox="1"/>
      </xdr:nvSpPr>
      <xdr:spPr>
        <a:xfrm>
          <a:off x="5668010" y="13948600"/>
          <a:ext cx="9679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Only One Succeeds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74770</xdr:colOff>
      <xdr:row>69</xdr:row>
      <xdr:rowOff>188775</xdr:rowOff>
    </xdr:from>
    <xdr:to>
      <xdr:col>4</xdr:col>
      <xdr:colOff>47626</xdr:colOff>
      <xdr:row>78</xdr:row>
      <xdr:rowOff>15876</xdr:rowOff>
    </xdr:to>
    <xdr:sp macro="" textlink="">
      <xdr:nvSpPr>
        <xdr:cNvPr id="61" name="MC_BR_C_portfolio_T_portfolio_fail">
          <a:extLst>
            <a:ext uri="{FF2B5EF4-FFF2-40B4-BE49-F238E27FC236}">
              <a16:creationId xmlns:a16="http://schemas.microsoft.com/office/drawing/2014/main" id="{23F63628-1031-0826-2B43-00949CBF4699}"/>
            </a:ext>
          </a:extLst>
        </xdr:cNvPr>
        <xdr:cNvSpPr/>
      </xdr:nvSpPr>
      <xdr:spPr>
        <a:xfrm>
          <a:off x="5456395" y="13276125"/>
          <a:ext cx="2444594" cy="1541601"/>
        </a:xfrm>
        <a:custGeom>
          <a:avLst/>
          <a:gdLst/>
          <a:ahLst/>
          <a:cxnLst/>
          <a:rect l="0" t="0" r="0" b="0"/>
          <a:pathLst>
            <a:path w="2444594" h="1541601">
              <a:moveTo>
                <a:pt x="31562" y="0"/>
              </a:moveTo>
              <a:lnTo>
                <a:pt x="198186" y="1524000"/>
              </a:lnTo>
              <a:lnTo>
                <a:pt x="182405" y="1509850"/>
              </a:lnTo>
              <a:lnTo>
                <a:pt x="2444593" y="1509850"/>
              </a:lnTo>
              <a:lnTo>
                <a:pt x="2444593" y="1541600"/>
              </a:lnTo>
              <a:lnTo>
                <a:pt x="182405" y="1541600"/>
              </a:lnTo>
              <a:lnTo>
                <a:pt x="166624" y="1527450"/>
              </a:lnTo>
              <a:lnTo>
                <a:pt x="0" y="345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77</xdr:row>
      <xdr:rowOff>99250</xdr:rowOff>
    </xdr:from>
    <xdr:ext cx="836768" cy="182550"/>
    <xdr:sp macro="_xll.MC_OnBranchLabelClick" textlink="">
      <xdr:nvSpPr>
        <xdr:cNvPr id="62" name="MC_BN_C_portfolio_T_portfolio_fail">
          <a:extLst>
            <a:ext uri="{FF2B5EF4-FFF2-40B4-BE49-F238E27FC236}">
              <a16:creationId xmlns:a16="http://schemas.microsoft.com/office/drawing/2014/main" id="{6E65778D-632C-2BD6-BB3B-4B4AAD5D7875}"/>
            </a:ext>
          </a:extLst>
        </xdr:cNvPr>
        <xdr:cNvSpPr txBox="1"/>
      </xdr:nvSpPr>
      <xdr:spPr>
        <a:xfrm>
          <a:off x="5668010" y="14710600"/>
          <a:ext cx="8367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Both Fail Phase I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74841</xdr:colOff>
      <xdr:row>55</xdr:row>
      <xdr:rowOff>174625</xdr:rowOff>
    </xdr:from>
    <xdr:to>
      <xdr:col>5</xdr:col>
      <xdr:colOff>47626</xdr:colOff>
      <xdr:row>62</xdr:row>
      <xdr:rowOff>2291</xdr:rowOff>
    </xdr:to>
    <xdr:sp macro="" textlink="">
      <xdr:nvSpPr>
        <xdr:cNvPr id="63" name="MC_BR_D_portfolio_both_C_portfolio_both_p23">
          <a:extLst>
            <a:ext uri="{FF2B5EF4-FFF2-40B4-BE49-F238E27FC236}">
              <a16:creationId xmlns:a16="http://schemas.microsoft.com/office/drawing/2014/main" id="{A1E95BBA-E61F-E8FD-90BA-52998F2377FE}"/>
            </a:ext>
          </a:extLst>
        </xdr:cNvPr>
        <xdr:cNvSpPr/>
      </xdr:nvSpPr>
      <xdr:spPr>
        <a:xfrm>
          <a:off x="7928204" y="10594975"/>
          <a:ext cx="2773135" cy="1161166"/>
        </a:xfrm>
        <a:custGeom>
          <a:avLst/>
          <a:gdLst/>
          <a:ahLst/>
          <a:cxnLst/>
          <a:rect l="0" t="0" r="0" b="0"/>
          <a:pathLst>
            <a:path w="2773135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773134" y="0"/>
              </a:lnTo>
              <a:lnTo>
                <a:pt x="2773134" y="31750"/>
              </a:lnTo>
              <a:lnTo>
                <a:pt x="182334" y="31750"/>
              </a:lnTo>
              <a:lnTo>
                <a:pt x="198043" y="18165"/>
              </a:lnTo>
              <a:lnTo>
                <a:pt x="31419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55</xdr:row>
      <xdr:rowOff>99251</xdr:rowOff>
    </xdr:from>
    <xdr:ext cx="1370375" cy="182550"/>
    <xdr:sp macro="_xll.MC_OnBranchLabelClick" textlink="">
      <xdr:nvSpPr>
        <xdr:cNvPr id="64" name="MC_BN_D_portfolio_both_C_portfolio_both_p23">
          <a:extLst>
            <a:ext uri="{FF2B5EF4-FFF2-40B4-BE49-F238E27FC236}">
              <a16:creationId xmlns:a16="http://schemas.microsoft.com/office/drawing/2014/main" id="{E97289DF-3649-D549-DAF8-82AE8F8971FC}"/>
            </a:ext>
          </a:extLst>
        </xdr:cNvPr>
        <xdr:cNvSpPr txBox="1"/>
      </xdr:nvSpPr>
      <xdr:spPr>
        <a:xfrm>
          <a:off x="8139747" y="10519601"/>
          <a:ext cx="137037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Continue Both to Phase II+III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61</xdr:row>
      <xdr:rowOff>189143</xdr:rowOff>
    </xdr:from>
    <xdr:to>
      <xdr:col>5</xdr:col>
      <xdr:colOff>47626</xdr:colOff>
      <xdr:row>66</xdr:row>
      <xdr:rowOff>6351</xdr:rowOff>
    </xdr:to>
    <xdr:sp macro="" textlink="">
      <xdr:nvSpPr>
        <xdr:cNvPr id="65" name="MC_BR_D_portfolio_both_C_portfolio_pick">
          <a:extLst>
            <a:ext uri="{FF2B5EF4-FFF2-40B4-BE49-F238E27FC236}">
              <a16:creationId xmlns:a16="http://schemas.microsoft.com/office/drawing/2014/main" id="{3A67F995-78D6-DAB3-6D54-0B1E648A9380}"/>
            </a:ext>
          </a:extLst>
        </xdr:cNvPr>
        <xdr:cNvSpPr/>
      </xdr:nvSpPr>
      <xdr:spPr>
        <a:xfrm>
          <a:off x="7937710" y="11752493"/>
          <a:ext cx="2763629" cy="769708"/>
        </a:xfrm>
        <a:custGeom>
          <a:avLst/>
          <a:gdLst/>
          <a:ahLst/>
          <a:cxnLst/>
          <a:rect l="0" t="0" r="0" b="0"/>
          <a:pathLst>
            <a:path w="276362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763628" y="757007"/>
              </a:lnTo>
              <a:lnTo>
                <a:pt x="276362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65</xdr:row>
      <xdr:rowOff>99251</xdr:rowOff>
    </xdr:from>
    <xdr:ext cx="1178912" cy="182550"/>
    <xdr:sp macro="_xll.MC_OnBranchLabelClick" textlink="">
      <xdr:nvSpPr>
        <xdr:cNvPr id="66" name="MC_BN_D_portfolio_both_C_portfolio_pick">
          <a:extLst>
            <a:ext uri="{FF2B5EF4-FFF2-40B4-BE49-F238E27FC236}">
              <a16:creationId xmlns:a16="http://schemas.microsoft.com/office/drawing/2014/main" id="{6D58A3F4-F146-BD8B-4B9E-DB7BDAE153E5}"/>
            </a:ext>
          </a:extLst>
        </xdr:cNvPr>
        <xdr:cNvSpPr txBox="1"/>
      </xdr:nvSpPr>
      <xdr:spPr>
        <a:xfrm>
          <a:off x="8139747" y="12424601"/>
          <a:ext cx="11789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Pick Best, License Other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53</xdr:row>
      <xdr:rowOff>174625</xdr:rowOff>
    </xdr:from>
    <xdr:to>
      <xdr:col>6</xdr:col>
      <xdr:colOff>47626</xdr:colOff>
      <xdr:row>56</xdr:row>
      <xdr:rowOff>6362</xdr:rowOff>
    </xdr:to>
    <xdr:sp macro="" textlink="">
      <xdr:nvSpPr>
        <xdr:cNvPr id="67" name="MC_BR_C_portfolio_both_p23_T_both_approved">
          <a:extLst>
            <a:ext uri="{FF2B5EF4-FFF2-40B4-BE49-F238E27FC236}">
              <a16:creationId xmlns:a16="http://schemas.microsoft.com/office/drawing/2014/main" id="{A45C9F08-BD25-9738-6A7F-59CC5B5C705F}"/>
            </a:ext>
          </a:extLst>
        </xdr:cNvPr>
        <xdr:cNvSpPr/>
      </xdr:nvSpPr>
      <xdr:spPr>
        <a:xfrm>
          <a:off x="10729719" y="10213975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4806" y="0"/>
              </a:lnTo>
              <a:lnTo>
                <a:pt x="26148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53</xdr:row>
      <xdr:rowOff>99251</xdr:rowOff>
    </xdr:from>
    <xdr:ext cx="734240" cy="182550"/>
    <xdr:sp macro="_xll.MC_OnBranchLabelClick" textlink="">
      <xdr:nvSpPr>
        <xdr:cNvPr id="68" name="MC_BN_C_portfolio_both_p23_T_both_approved">
          <a:extLst>
            <a:ext uri="{FF2B5EF4-FFF2-40B4-BE49-F238E27FC236}">
              <a16:creationId xmlns:a16="http://schemas.microsoft.com/office/drawing/2014/main" id="{16967E27-96B2-815B-4199-CE7BF8C5D949}"/>
            </a:ext>
          </a:extLst>
        </xdr:cNvPr>
        <xdr:cNvSpPr txBox="1"/>
      </xdr:nvSpPr>
      <xdr:spPr>
        <a:xfrm>
          <a:off x="10940097" y="10138601"/>
          <a:ext cx="7342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Both Approved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55</xdr:row>
      <xdr:rowOff>184139</xdr:rowOff>
    </xdr:from>
    <xdr:to>
      <xdr:col>6</xdr:col>
      <xdr:colOff>47626</xdr:colOff>
      <xdr:row>58</xdr:row>
      <xdr:rowOff>15876</xdr:rowOff>
    </xdr:to>
    <xdr:sp macro="" textlink="">
      <xdr:nvSpPr>
        <xdr:cNvPr id="69" name="MC_BR_C_portfolio_both_p23_T_one_approved">
          <a:extLst>
            <a:ext uri="{FF2B5EF4-FFF2-40B4-BE49-F238E27FC236}">
              <a16:creationId xmlns:a16="http://schemas.microsoft.com/office/drawing/2014/main" id="{A579F785-2F57-F749-E46B-9E909CBA3A56}"/>
            </a:ext>
          </a:extLst>
        </xdr:cNvPr>
        <xdr:cNvSpPr/>
      </xdr:nvSpPr>
      <xdr:spPr>
        <a:xfrm>
          <a:off x="10729719" y="10604489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614806" y="371486"/>
              </a:lnTo>
              <a:lnTo>
                <a:pt x="26148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57</xdr:row>
      <xdr:rowOff>99251</xdr:rowOff>
    </xdr:from>
    <xdr:ext cx="717119" cy="182550"/>
    <xdr:sp macro="_xll.MC_OnBranchLabelClick" textlink="">
      <xdr:nvSpPr>
        <xdr:cNvPr id="70" name="MC_BN_C_portfolio_both_p23_T_one_approved">
          <a:extLst>
            <a:ext uri="{FF2B5EF4-FFF2-40B4-BE49-F238E27FC236}">
              <a16:creationId xmlns:a16="http://schemas.microsoft.com/office/drawing/2014/main" id="{CD809F26-DD86-DC70-80FD-527B21872B97}"/>
            </a:ext>
          </a:extLst>
        </xdr:cNvPr>
        <xdr:cNvSpPr txBox="1"/>
      </xdr:nvSpPr>
      <xdr:spPr>
        <a:xfrm>
          <a:off x="10940097" y="10900601"/>
          <a:ext cx="71711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One Approved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55</xdr:row>
      <xdr:rowOff>187109</xdr:rowOff>
    </xdr:from>
    <xdr:to>
      <xdr:col>6</xdr:col>
      <xdr:colOff>47626</xdr:colOff>
      <xdr:row>60</xdr:row>
      <xdr:rowOff>15876</xdr:rowOff>
    </xdr:to>
    <xdr:sp macro="" textlink="">
      <xdr:nvSpPr>
        <xdr:cNvPr id="71" name="MC_BR_C_portfolio_both_p23_T_neither_approved">
          <a:extLst>
            <a:ext uri="{FF2B5EF4-FFF2-40B4-BE49-F238E27FC236}">
              <a16:creationId xmlns:a16="http://schemas.microsoft.com/office/drawing/2014/main" id="{D75C5676-C6C9-E884-885F-BD3FCE669BFE}"/>
            </a:ext>
          </a:extLst>
        </xdr:cNvPr>
        <xdr:cNvSpPr/>
      </xdr:nvSpPr>
      <xdr:spPr>
        <a:xfrm>
          <a:off x="10728755" y="10607459"/>
          <a:ext cx="2615771" cy="781267"/>
        </a:xfrm>
        <a:custGeom>
          <a:avLst/>
          <a:gdLst/>
          <a:ahLst/>
          <a:cxnLst/>
          <a:rect l="0" t="0" r="0" b="0"/>
          <a:pathLst>
            <a:path w="261577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615770" y="749516"/>
              </a:lnTo>
              <a:lnTo>
                <a:pt x="261577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59</xdr:row>
      <xdr:rowOff>99251</xdr:rowOff>
    </xdr:from>
    <xdr:ext cx="853888" cy="182550"/>
    <xdr:sp macro="_xll.MC_OnBranchLabelClick" textlink="">
      <xdr:nvSpPr>
        <xdr:cNvPr id="72" name="MC_BN_C_portfolio_both_p23_T_neither_approved">
          <a:extLst>
            <a:ext uri="{FF2B5EF4-FFF2-40B4-BE49-F238E27FC236}">
              <a16:creationId xmlns:a16="http://schemas.microsoft.com/office/drawing/2014/main" id="{BB767EAC-96E9-BFB9-BE1D-8C9C728E2ABB}"/>
            </a:ext>
          </a:extLst>
        </xdr:cNvPr>
        <xdr:cNvSpPr txBox="1"/>
      </xdr:nvSpPr>
      <xdr:spPr>
        <a:xfrm>
          <a:off x="10940097" y="11281601"/>
          <a:ext cx="85388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Neither Approved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63</xdr:row>
      <xdr:rowOff>184150</xdr:rowOff>
    </xdr:from>
    <xdr:to>
      <xdr:col>6</xdr:col>
      <xdr:colOff>47626</xdr:colOff>
      <xdr:row>66</xdr:row>
      <xdr:rowOff>2545</xdr:rowOff>
    </xdr:to>
    <xdr:sp macro="" textlink="">
      <xdr:nvSpPr>
        <xdr:cNvPr id="73" name="MC_BR_C_portfolio_pick_T_pick_approved">
          <a:extLst>
            <a:ext uri="{FF2B5EF4-FFF2-40B4-BE49-F238E27FC236}">
              <a16:creationId xmlns:a16="http://schemas.microsoft.com/office/drawing/2014/main" id="{59023CE5-5312-DF6F-396F-E1CB446BF883}"/>
            </a:ext>
          </a:extLst>
        </xdr:cNvPr>
        <xdr:cNvSpPr/>
      </xdr:nvSpPr>
      <xdr:spPr>
        <a:xfrm>
          <a:off x="10738445" y="12128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63</xdr:row>
      <xdr:rowOff>99251</xdr:rowOff>
    </xdr:from>
    <xdr:ext cx="494623" cy="182550"/>
    <xdr:sp macro="_xll.MC_OnBranchLabelClick" textlink="">
      <xdr:nvSpPr>
        <xdr:cNvPr id="74" name="MC_BN_C_portfolio_pick_T_pick_approved">
          <a:extLst>
            <a:ext uri="{FF2B5EF4-FFF2-40B4-BE49-F238E27FC236}">
              <a16:creationId xmlns:a16="http://schemas.microsoft.com/office/drawing/2014/main" id="{4C16F0CA-8522-9E48-1757-14E602E5F679}"/>
            </a:ext>
          </a:extLst>
        </xdr:cNvPr>
        <xdr:cNvSpPr txBox="1"/>
      </xdr:nvSpPr>
      <xdr:spPr>
        <a:xfrm>
          <a:off x="10940097" y="12043601"/>
          <a:ext cx="4946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Approved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65</xdr:row>
      <xdr:rowOff>187956</xdr:rowOff>
    </xdr:from>
    <xdr:to>
      <xdr:col>6</xdr:col>
      <xdr:colOff>47626</xdr:colOff>
      <xdr:row>68</xdr:row>
      <xdr:rowOff>6351</xdr:rowOff>
    </xdr:to>
    <xdr:sp macro="" textlink="">
      <xdr:nvSpPr>
        <xdr:cNvPr id="75" name="MC_BR_C_portfolio_pick_T_pick_failed">
          <a:extLst>
            <a:ext uri="{FF2B5EF4-FFF2-40B4-BE49-F238E27FC236}">
              <a16:creationId xmlns:a16="http://schemas.microsoft.com/office/drawing/2014/main" id="{7C0D6D4F-A30C-20C7-800A-903A94543C8B}"/>
            </a:ext>
          </a:extLst>
        </xdr:cNvPr>
        <xdr:cNvSpPr/>
      </xdr:nvSpPr>
      <xdr:spPr>
        <a:xfrm>
          <a:off x="10738445" y="12513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67</xdr:row>
      <xdr:rowOff>99251</xdr:rowOff>
    </xdr:from>
    <xdr:ext cx="334772" cy="182550"/>
    <xdr:sp macro="_xll.MC_OnBranchLabelClick" textlink="">
      <xdr:nvSpPr>
        <xdr:cNvPr id="76" name="MC_BN_C_portfolio_pick_T_pick_failed">
          <a:extLst>
            <a:ext uri="{FF2B5EF4-FFF2-40B4-BE49-F238E27FC236}">
              <a16:creationId xmlns:a16="http://schemas.microsoft.com/office/drawing/2014/main" id="{74B2BFF6-737B-23B5-89DD-FB92AB4C275C}"/>
            </a:ext>
          </a:extLst>
        </xdr:cNvPr>
        <xdr:cNvSpPr txBox="1"/>
      </xdr:nvSpPr>
      <xdr:spPr>
        <a:xfrm>
          <a:off x="10940097" y="12805601"/>
          <a:ext cx="33477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Failed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71</xdr:row>
      <xdr:rowOff>174625</xdr:rowOff>
    </xdr:from>
    <xdr:to>
      <xdr:col>5</xdr:col>
      <xdr:colOff>47626</xdr:colOff>
      <xdr:row>74</xdr:row>
      <xdr:rowOff>6362</xdr:rowOff>
    </xdr:to>
    <xdr:sp macro="" textlink="">
      <xdr:nvSpPr>
        <xdr:cNvPr id="77" name="MC_BR_C_portfolio_one_T_survivor_approved">
          <a:extLst>
            <a:ext uri="{FF2B5EF4-FFF2-40B4-BE49-F238E27FC236}">
              <a16:creationId xmlns:a16="http://schemas.microsoft.com/office/drawing/2014/main" id="{0D0DBCA8-2A9B-5E2F-969D-843F1E457135}"/>
            </a:ext>
          </a:extLst>
        </xdr:cNvPr>
        <xdr:cNvSpPr/>
      </xdr:nvSpPr>
      <xdr:spPr>
        <a:xfrm>
          <a:off x="7929369" y="13642975"/>
          <a:ext cx="2771970" cy="403237"/>
        </a:xfrm>
        <a:custGeom>
          <a:avLst/>
          <a:gdLst/>
          <a:ahLst/>
          <a:cxnLst/>
          <a:rect l="0" t="0" r="0" b="0"/>
          <a:pathLst>
            <a:path w="2771970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71969" y="0"/>
              </a:lnTo>
              <a:lnTo>
                <a:pt x="2771969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71</xdr:row>
      <xdr:rowOff>99250</xdr:rowOff>
    </xdr:from>
    <xdr:ext cx="899413" cy="182550"/>
    <xdr:sp macro="_xll.MC_OnBranchLabelClick" textlink="">
      <xdr:nvSpPr>
        <xdr:cNvPr id="78" name="MC_BN_C_portfolio_one_T_survivor_approved">
          <a:extLst>
            <a:ext uri="{FF2B5EF4-FFF2-40B4-BE49-F238E27FC236}">
              <a16:creationId xmlns:a16="http://schemas.microsoft.com/office/drawing/2014/main" id="{8CAE51D9-E261-15B0-C0F8-87D7853061EA}"/>
            </a:ext>
          </a:extLst>
        </xdr:cNvPr>
        <xdr:cNvSpPr txBox="1"/>
      </xdr:nvSpPr>
      <xdr:spPr>
        <a:xfrm>
          <a:off x="8139747" y="13567600"/>
          <a:ext cx="8994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Survivor Approved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73</xdr:row>
      <xdr:rowOff>184139</xdr:rowOff>
    </xdr:from>
    <xdr:to>
      <xdr:col>5</xdr:col>
      <xdr:colOff>47626</xdr:colOff>
      <xdr:row>76</xdr:row>
      <xdr:rowOff>15876</xdr:rowOff>
    </xdr:to>
    <xdr:sp macro="" textlink="">
      <xdr:nvSpPr>
        <xdr:cNvPr id="79" name="MC_BR_C_portfolio_one_T_survivor_failed">
          <a:extLst>
            <a:ext uri="{FF2B5EF4-FFF2-40B4-BE49-F238E27FC236}">
              <a16:creationId xmlns:a16="http://schemas.microsoft.com/office/drawing/2014/main" id="{179E9563-E24A-4C60-7512-FE8CD452F49F}"/>
            </a:ext>
          </a:extLst>
        </xdr:cNvPr>
        <xdr:cNvSpPr/>
      </xdr:nvSpPr>
      <xdr:spPr>
        <a:xfrm>
          <a:off x="7929369" y="14033489"/>
          <a:ext cx="2771970" cy="403237"/>
        </a:xfrm>
        <a:custGeom>
          <a:avLst/>
          <a:gdLst/>
          <a:ahLst/>
          <a:cxnLst/>
          <a:rect l="0" t="0" r="0" b="0"/>
          <a:pathLst>
            <a:path w="2771970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771969" y="371486"/>
              </a:lnTo>
              <a:lnTo>
                <a:pt x="2771969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75</xdr:row>
      <xdr:rowOff>99250</xdr:rowOff>
    </xdr:from>
    <xdr:ext cx="739561" cy="182550"/>
    <xdr:sp macro="_xll.MC_OnBranchLabelClick" textlink="">
      <xdr:nvSpPr>
        <xdr:cNvPr id="80" name="MC_BN_C_portfolio_one_T_survivor_failed">
          <a:extLst>
            <a:ext uri="{FF2B5EF4-FFF2-40B4-BE49-F238E27FC236}">
              <a16:creationId xmlns:a16="http://schemas.microsoft.com/office/drawing/2014/main" id="{9C19CBB7-09C8-B8A4-CCF3-390354FB82CD}"/>
            </a:ext>
          </a:extLst>
        </xdr:cNvPr>
        <xdr:cNvSpPr txBox="1"/>
      </xdr:nvSpPr>
      <xdr:spPr>
        <a:xfrm>
          <a:off x="8139747" y="14329600"/>
          <a:ext cx="73956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Survivor Failed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4763</xdr:colOff>
      <xdr:row>19</xdr:row>
      <xdr:rowOff>109537</xdr:rowOff>
    </xdr:from>
    <xdr:to>
      <xdr:col>6</xdr:col>
      <xdr:colOff>176213</xdr:colOff>
      <xdr:row>20</xdr:row>
      <xdr:rowOff>80962</xdr:rowOff>
    </xdr:to>
    <xdr:sp macro="_xll.MC_OnNodeClick" textlink="">
      <xdr:nvSpPr>
        <xdr:cNvPr id="81" name="MC_T_approved_a">
          <a:extLst>
            <a:ext uri="{FF2B5EF4-FFF2-40B4-BE49-F238E27FC236}">
              <a16:creationId xmlns:a16="http://schemas.microsoft.com/office/drawing/2014/main" id="{D634921D-AD9D-123F-1818-6839138590A0}"/>
            </a:ext>
          </a:extLst>
        </xdr:cNvPr>
        <xdr:cNvSpPr/>
      </xdr:nvSpPr>
      <xdr:spPr>
        <a:xfrm rot="16200000">
          <a:off x="13306425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21</xdr:row>
      <xdr:rowOff>109538</xdr:rowOff>
    </xdr:from>
    <xdr:to>
      <xdr:col>5</xdr:col>
      <xdr:colOff>180975</xdr:colOff>
      <xdr:row>22</xdr:row>
      <xdr:rowOff>80963</xdr:rowOff>
    </xdr:to>
    <xdr:sp macro="_xll.MC_OnNodeClick" textlink="">
      <xdr:nvSpPr>
        <xdr:cNvPr id="82" name="MC_C_p3a">
          <a:extLst>
            <a:ext uri="{FF2B5EF4-FFF2-40B4-BE49-F238E27FC236}">
              <a16:creationId xmlns:a16="http://schemas.microsoft.com/office/drawing/2014/main" id="{BB77717D-44FC-C731-2EC8-592D5BCE02BB}"/>
            </a:ext>
          </a:extLst>
        </xdr:cNvPr>
        <xdr:cNvSpPr/>
      </xdr:nvSpPr>
      <xdr:spPr>
        <a:xfrm>
          <a:off x="10663238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23</xdr:row>
      <xdr:rowOff>109537</xdr:rowOff>
    </xdr:from>
    <xdr:to>
      <xdr:col>6</xdr:col>
      <xdr:colOff>176213</xdr:colOff>
      <xdr:row>24</xdr:row>
      <xdr:rowOff>80962</xdr:rowOff>
    </xdr:to>
    <xdr:sp macro="_xll.MC_OnNodeClick" textlink="">
      <xdr:nvSpPr>
        <xdr:cNvPr id="83" name="MC_T_fail_p3a">
          <a:extLst>
            <a:ext uri="{FF2B5EF4-FFF2-40B4-BE49-F238E27FC236}">
              <a16:creationId xmlns:a16="http://schemas.microsoft.com/office/drawing/2014/main" id="{89149E7B-6955-1CAC-3099-51CD022ADB29}"/>
            </a:ext>
          </a:extLst>
        </xdr:cNvPr>
        <xdr:cNvSpPr/>
      </xdr:nvSpPr>
      <xdr:spPr>
        <a:xfrm rot="16200000">
          <a:off x="13306425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25</xdr:row>
      <xdr:rowOff>109538</xdr:rowOff>
    </xdr:from>
    <xdr:to>
      <xdr:col>4</xdr:col>
      <xdr:colOff>180975</xdr:colOff>
      <xdr:row>26</xdr:row>
      <xdr:rowOff>80963</xdr:rowOff>
    </xdr:to>
    <xdr:sp macro="_xll.MC_OnNodeClick" textlink="">
      <xdr:nvSpPr>
        <xdr:cNvPr id="84" name="MC_C_p2a">
          <a:extLst>
            <a:ext uri="{FF2B5EF4-FFF2-40B4-BE49-F238E27FC236}">
              <a16:creationId xmlns:a16="http://schemas.microsoft.com/office/drawing/2014/main" id="{26BD5448-3450-5E3D-B5DE-362AC3ECF1C9}"/>
            </a:ext>
          </a:extLst>
        </xdr:cNvPr>
        <xdr:cNvSpPr/>
      </xdr:nvSpPr>
      <xdr:spPr>
        <a:xfrm>
          <a:off x="7862888" y="481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27</xdr:row>
      <xdr:rowOff>109537</xdr:rowOff>
    </xdr:from>
    <xdr:to>
      <xdr:col>5</xdr:col>
      <xdr:colOff>176213</xdr:colOff>
      <xdr:row>28</xdr:row>
      <xdr:rowOff>80962</xdr:rowOff>
    </xdr:to>
    <xdr:sp macro="_xll.MC_OnNodeClick" textlink="">
      <xdr:nvSpPr>
        <xdr:cNvPr id="85" name="MC_T_fail_p2a">
          <a:extLst>
            <a:ext uri="{FF2B5EF4-FFF2-40B4-BE49-F238E27FC236}">
              <a16:creationId xmlns:a16="http://schemas.microsoft.com/office/drawing/2014/main" id="{35639BE9-E62F-CEDF-D4CD-4BAE31724B82}"/>
            </a:ext>
          </a:extLst>
        </xdr:cNvPr>
        <xdr:cNvSpPr/>
      </xdr:nvSpPr>
      <xdr:spPr>
        <a:xfrm rot="16200000">
          <a:off x="10663238" y="519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29</xdr:row>
      <xdr:rowOff>109538</xdr:rowOff>
    </xdr:from>
    <xdr:to>
      <xdr:col>3</xdr:col>
      <xdr:colOff>180975</xdr:colOff>
      <xdr:row>30</xdr:row>
      <xdr:rowOff>80963</xdr:rowOff>
    </xdr:to>
    <xdr:sp macro="_xll.MC_OnNodeClick" textlink="">
      <xdr:nvSpPr>
        <xdr:cNvPr id="86" name="MC_C_p1a">
          <a:extLst>
            <a:ext uri="{FF2B5EF4-FFF2-40B4-BE49-F238E27FC236}">
              <a16:creationId xmlns:a16="http://schemas.microsoft.com/office/drawing/2014/main" id="{720D0E63-C82F-A03C-AE70-37B5D0BE3657}"/>
            </a:ext>
          </a:extLst>
        </xdr:cNvPr>
        <xdr:cNvSpPr/>
      </xdr:nvSpPr>
      <xdr:spPr>
        <a:xfrm>
          <a:off x="5391150" y="557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31</xdr:row>
      <xdr:rowOff>109537</xdr:rowOff>
    </xdr:from>
    <xdr:to>
      <xdr:col>4</xdr:col>
      <xdr:colOff>176213</xdr:colOff>
      <xdr:row>32</xdr:row>
      <xdr:rowOff>80962</xdr:rowOff>
    </xdr:to>
    <xdr:sp macro="_xll.MC_OnNodeClick" textlink="">
      <xdr:nvSpPr>
        <xdr:cNvPr id="87" name="MC_T_fail_p1a">
          <a:extLst>
            <a:ext uri="{FF2B5EF4-FFF2-40B4-BE49-F238E27FC236}">
              <a16:creationId xmlns:a16="http://schemas.microsoft.com/office/drawing/2014/main" id="{145432BD-8921-7892-CD30-9C74CEE7B942}"/>
            </a:ext>
          </a:extLst>
        </xdr:cNvPr>
        <xdr:cNvSpPr/>
      </xdr:nvSpPr>
      <xdr:spPr>
        <a:xfrm rot="16200000">
          <a:off x="7862888" y="595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33</xdr:row>
      <xdr:rowOff>109538</xdr:rowOff>
    </xdr:from>
    <xdr:to>
      <xdr:col>2</xdr:col>
      <xdr:colOff>180975</xdr:colOff>
      <xdr:row>34</xdr:row>
      <xdr:rowOff>80963</xdr:rowOff>
    </xdr:to>
    <xdr:sp macro="_xll.MC_OnNodeClick" textlink="">
      <xdr:nvSpPr>
        <xdr:cNvPr id="88" name="MC_D_root">
          <a:extLst>
            <a:ext uri="{FF2B5EF4-FFF2-40B4-BE49-F238E27FC236}">
              <a16:creationId xmlns:a16="http://schemas.microsoft.com/office/drawing/2014/main" id="{BBD171D0-0C30-F079-C767-5F3FC55386C1}"/>
            </a:ext>
          </a:extLst>
        </xdr:cNvPr>
        <xdr:cNvSpPr/>
      </xdr:nvSpPr>
      <xdr:spPr>
        <a:xfrm>
          <a:off x="3071813" y="6338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35</xdr:row>
      <xdr:rowOff>109537</xdr:rowOff>
    </xdr:from>
    <xdr:to>
      <xdr:col>7</xdr:col>
      <xdr:colOff>176213</xdr:colOff>
      <xdr:row>36</xdr:row>
      <xdr:rowOff>80962</xdr:rowOff>
    </xdr:to>
    <xdr:sp macro="_xll.MC_OnNodeClick" textlink="">
      <xdr:nvSpPr>
        <xdr:cNvPr id="89" name="MC_T_approved_b">
          <a:extLst>
            <a:ext uri="{FF2B5EF4-FFF2-40B4-BE49-F238E27FC236}">
              <a16:creationId xmlns:a16="http://schemas.microsoft.com/office/drawing/2014/main" id="{06C26536-FD41-46AD-9036-770D90E898CF}"/>
            </a:ext>
          </a:extLst>
        </xdr:cNvPr>
        <xdr:cNvSpPr/>
      </xdr:nvSpPr>
      <xdr:spPr>
        <a:xfrm rot="16200000">
          <a:off x="16035338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37</xdr:row>
      <xdr:rowOff>109538</xdr:rowOff>
    </xdr:from>
    <xdr:to>
      <xdr:col>6</xdr:col>
      <xdr:colOff>180975</xdr:colOff>
      <xdr:row>38</xdr:row>
      <xdr:rowOff>80963</xdr:rowOff>
    </xdr:to>
    <xdr:sp macro="_xll.MC_OnNodeClick" textlink="">
      <xdr:nvSpPr>
        <xdr:cNvPr id="90" name="MC_C_p3b">
          <a:extLst>
            <a:ext uri="{FF2B5EF4-FFF2-40B4-BE49-F238E27FC236}">
              <a16:creationId xmlns:a16="http://schemas.microsoft.com/office/drawing/2014/main" id="{C5C161E5-7683-EF77-D8FD-34D43DDE4D89}"/>
            </a:ext>
          </a:extLst>
        </xdr:cNvPr>
        <xdr:cNvSpPr/>
      </xdr:nvSpPr>
      <xdr:spPr>
        <a:xfrm>
          <a:off x="13306425" y="710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39</xdr:row>
      <xdr:rowOff>109537</xdr:rowOff>
    </xdr:from>
    <xdr:to>
      <xdr:col>7</xdr:col>
      <xdr:colOff>176213</xdr:colOff>
      <xdr:row>40</xdr:row>
      <xdr:rowOff>80962</xdr:rowOff>
    </xdr:to>
    <xdr:sp macro="_xll.MC_OnNodeClick" textlink="">
      <xdr:nvSpPr>
        <xdr:cNvPr id="91" name="MC_T_fail_p3b">
          <a:extLst>
            <a:ext uri="{FF2B5EF4-FFF2-40B4-BE49-F238E27FC236}">
              <a16:creationId xmlns:a16="http://schemas.microsoft.com/office/drawing/2014/main" id="{036B14F5-3E16-109D-EC19-0423845DFAE0}"/>
            </a:ext>
          </a:extLst>
        </xdr:cNvPr>
        <xdr:cNvSpPr/>
      </xdr:nvSpPr>
      <xdr:spPr>
        <a:xfrm rot="16200000">
          <a:off x="16035338" y="747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41</xdr:row>
      <xdr:rowOff>109538</xdr:rowOff>
    </xdr:from>
    <xdr:to>
      <xdr:col>5</xdr:col>
      <xdr:colOff>180975</xdr:colOff>
      <xdr:row>42</xdr:row>
      <xdr:rowOff>80963</xdr:rowOff>
    </xdr:to>
    <xdr:sp macro="_xll.MC_OnNodeClick" textlink="">
      <xdr:nvSpPr>
        <xdr:cNvPr id="92" name="MC_D_launch_b">
          <a:extLst>
            <a:ext uri="{FF2B5EF4-FFF2-40B4-BE49-F238E27FC236}">
              <a16:creationId xmlns:a16="http://schemas.microsoft.com/office/drawing/2014/main" id="{043EE5D8-115E-1837-5BEA-472CBAA41A65}"/>
            </a:ext>
          </a:extLst>
        </xdr:cNvPr>
        <xdr:cNvSpPr/>
      </xdr:nvSpPr>
      <xdr:spPr>
        <a:xfrm>
          <a:off x="10663238" y="7862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93" name="MC_T_license_b">
          <a:extLst>
            <a:ext uri="{FF2B5EF4-FFF2-40B4-BE49-F238E27FC236}">
              <a16:creationId xmlns:a16="http://schemas.microsoft.com/office/drawing/2014/main" id="{D97EDC85-77F1-20DB-EE97-983657D7ED50}"/>
            </a:ext>
          </a:extLst>
        </xdr:cNvPr>
        <xdr:cNvSpPr/>
      </xdr:nvSpPr>
      <xdr:spPr>
        <a:xfrm rot="16200000">
          <a:off x="13306425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45</xdr:row>
      <xdr:rowOff>109538</xdr:rowOff>
    </xdr:from>
    <xdr:to>
      <xdr:col>4</xdr:col>
      <xdr:colOff>180975</xdr:colOff>
      <xdr:row>46</xdr:row>
      <xdr:rowOff>80963</xdr:rowOff>
    </xdr:to>
    <xdr:sp macro="_xll.MC_OnNodeClick" textlink="">
      <xdr:nvSpPr>
        <xdr:cNvPr id="94" name="MC_C_p2b">
          <a:extLst>
            <a:ext uri="{FF2B5EF4-FFF2-40B4-BE49-F238E27FC236}">
              <a16:creationId xmlns:a16="http://schemas.microsoft.com/office/drawing/2014/main" id="{03EAF345-B565-26B8-4DFC-5918CD8B34AE}"/>
            </a:ext>
          </a:extLst>
        </xdr:cNvPr>
        <xdr:cNvSpPr/>
      </xdr:nvSpPr>
      <xdr:spPr>
        <a:xfrm>
          <a:off x="7862888" y="862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47</xdr:row>
      <xdr:rowOff>109537</xdr:rowOff>
    </xdr:from>
    <xdr:to>
      <xdr:col>5</xdr:col>
      <xdr:colOff>176213</xdr:colOff>
      <xdr:row>48</xdr:row>
      <xdr:rowOff>80962</xdr:rowOff>
    </xdr:to>
    <xdr:sp macro="_xll.MC_OnNodeClick" textlink="">
      <xdr:nvSpPr>
        <xdr:cNvPr id="95" name="MC_T_fail_p2b">
          <a:extLst>
            <a:ext uri="{FF2B5EF4-FFF2-40B4-BE49-F238E27FC236}">
              <a16:creationId xmlns:a16="http://schemas.microsoft.com/office/drawing/2014/main" id="{197D04F9-9307-E25A-866A-5B329D309EFD}"/>
            </a:ext>
          </a:extLst>
        </xdr:cNvPr>
        <xdr:cNvSpPr/>
      </xdr:nvSpPr>
      <xdr:spPr>
        <a:xfrm rot="16200000">
          <a:off x="10663238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49</xdr:row>
      <xdr:rowOff>109538</xdr:rowOff>
    </xdr:from>
    <xdr:to>
      <xdr:col>3</xdr:col>
      <xdr:colOff>180975</xdr:colOff>
      <xdr:row>50</xdr:row>
      <xdr:rowOff>80963</xdr:rowOff>
    </xdr:to>
    <xdr:sp macro="_xll.MC_OnNodeClick" textlink="">
      <xdr:nvSpPr>
        <xdr:cNvPr id="96" name="MC_C_p1b">
          <a:extLst>
            <a:ext uri="{FF2B5EF4-FFF2-40B4-BE49-F238E27FC236}">
              <a16:creationId xmlns:a16="http://schemas.microsoft.com/office/drawing/2014/main" id="{6D94D93E-0E6E-2E2C-E4EF-20ED6979709D}"/>
            </a:ext>
          </a:extLst>
        </xdr:cNvPr>
        <xdr:cNvSpPr/>
      </xdr:nvSpPr>
      <xdr:spPr>
        <a:xfrm>
          <a:off x="5391150" y="938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51</xdr:row>
      <xdr:rowOff>109537</xdr:rowOff>
    </xdr:from>
    <xdr:to>
      <xdr:col>4</xdr:col>
      <xdr:colOff>176213</xdr:colOff>
      <xdr:row>52</xdr:row>
      <xdr:rowOff>80962</xdr:rowOff>
    </xdr:to>
    <xdr:sp macro="_xll.MC_OnNodeClick" textlink="">
      <xdr:nvSpPr>
        <xdr:cNvPr id="97" name="MC_T_fail_p1b">
          <a:extLst>
            <a:ext uri="{FF2B5EF4-FFF2-40B4-BE49-F238E27FC236}">
              <a16:creationId xmlns:a16="http://schemas.microsoft.com/office/drawing/2014/main" id="{E3AFCE5B-FD78-A6C5-D1E4-D93FB344E584}"/>
            </a:ext>
          </a:extLst>
        </xdr:cNvPr>
        <xdr:cNvSpPr/>
      </xdr:nvSpPr>
      <xdr:spPr>
        <a:xfrm rot="16200000">
          <a:off x="7862888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53</xdr:row>
      <xdr:rowOff>109537</xdr:rowOff>
    </xdr:from>
    <xdr:to>
      <xdr:col>6</xdr:col>
      <xdr:colOff>176213</xdr:colOff>
      <xdr:row>54</xdr:row>
      <xdr:rowOff>80962</xdr:rowOff>
    </xdr:to>
    <xdr:sp macro="_xll.MC_OnNodeClick" textlink="">
      <xdr:nvSpPr>
        <xdr:cNvPr id="98" name="MC_T_both_approved">
          <a:extLst>
            <a:ext uri="{FF2B5EF4-FFF2-40B4-BE49-F238E27FC236}">
              <a16:creationId xmlns:a16="http://schemas.microsoft.com/office/drawing/2014/main" id="{C57F80BA-F5BE-6701-35CE-E3ACB5CD9CD2}"/>
            </a:ext>
          </a:extLst>
        </xdr:cNvPr>
        <xdr:cNvSpPr/>
      </xdr:nvSpPr>
      <xdr:spPr>
        <a:xfrm rot="16200000">
          <a:off x="13306425" y="1014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55</xdr:row>
      <xdr:rowOff>109538</xdr:rowOff>
    </xdr:from>
    <xdr:to>
      <xdr:col>5</xdr:col>
      <xdr:colOff>180975</xdr:colOff>
      <xdr:row>56</xdr:row>
      <xdr:rowOff>80963</xdr:rowOff>
    </xdr:to>
    <xdr:sp macro="_xll.MC_OnNodeClick" textlink="">
      <xdr:nvSpPr>
        <xdr:cNvPr id="99" name="MC_C_portfolio_both_p23">
          <a:extLst>
            <a:ext uri="{FF2B5EF4-FFF2-40B4-BE49-F238E27FC236}">
              <a16:creationId xmlns:a16="http://schemas.microsoft.com/office/drawing/2014/main" id="{9688C035-F26A-EF1C-5FBF-840D3C236F31}"/>
            </a:ext>
          </a:extLst>
        </xdr:cNvPr>
        <xdr:cNvSpPr/>
      </xdr:nvSpPr>
      <xdr:spPr>
        <a:xfrm>
          <a:off x="10663238" y="10529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57</xdr:row>
      <xdr:rowOff>109537</xdr:rowOff>
    </xdr:from>
    <xdr:to>
      <xdr:col>6</xdr:col>
      <xdr:colOff>176213</xdr:colOff>
      <xdr:row>58</xdr:row>
      <xdr:rowOff>80962</xdr:rowOff>
    </xdr:to>
    <xdr:sp macro="_xll.MC_OnNodeClick" textlink="">
      <xdr:nvSpPr>
        <xdr:cNvPr id="100" name="MC_T_one_approved">
          <a:extLst>
            <a:ext uri="{FF2B5EF4-FFF2-40B4-BE49-F238E27FC236}">
              <a16:creationId xmlns:a16="http://schemas.microsoft.com/office/drawing/2014/main" id="{46188026-BB3B-442B-61E5-41F2FB4891E7}"/>
            </a:ext>
          </a:extLst>
        </xdr:cNvPr>
        <xdr:cNvSpPr/>
      </xdr:nvSpPr>
      <xdr:spPr>
        <a:xfrm rot="16200000">
          <a:off x="13306425" y="1090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59</xdr:row>
      <xdr:rowOff>109537</xdr:rowOff>
    </xdr:from>
    <xdr:to>
      <xdr:col>6</xdr:col>
      <xdr:colOff>176213</xdr:colOff>
      <xdr:row>60</xdr:row>
      <xdr:rowOff>80962</xdr:rowOff>
    </xdr:to>
    <xdr:sp macro="_xll.MC_OnNodeClick" textlink="">
      <xdr:nvSpPr>
        <xdr:cNvPr id="101" name="MC_T_neither_approved">
          <a:extLst>
            <a:ext uri="{FF2B5EF4-FFF2-40B4-BE49-F238E27FC236}">
              <a16:creationId xmlns:a16="http://schemas.microsoft.com/office/drawing/2014/main" id="{95E828F8-C92F-FE0B-B0D8-1AA1221F6503}"/>
            </a:ext>
          </a:extLst>
        </xdr:cNvPr>
        <xdr:cNvSpPr/>
      </xdr:nvSpPr>
      <xdr:spPr>
        <a:xfrm rot="16200000">
          <a:off x="13306425" y="1128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61</xdr:row>
      <xdr:rowOff>109538</xdr:rowOff>
    </xdr:from>
    <xdr:to>
      <xdr:col>4</xdr:col>
      <xdr:colOff>180975</xdr:colOff>
      <xdr:row>62</xdr:row>
      <xdr:rowOff>80963</xdr:rowOff>
    </xdr:to>
    <xdr:sp macro="_xll.MC_OnNodeClick" textlink="">
      <xdr:nvSpPr>
        <xdr:cNvPr id="102" name="MC_D_portfolio_both">
          <a:extLst>
            <a:ext uri="{FF2B5EF4-FFF2-40B4-BE49-F238E27FC236}">
              <a16:creationId xmlns:a16="http://schemas.microsoft.com/office/drawing/2014/main" id="{0B541088-09C1-20C4-3719-2C35F5711D3F}"/>
            </a:ext>
          </a:extLst>
        </xdr:cNvPr>
        <xdr:cNvSpPr/>
      </xdr:nvSpPr>
      <xdr:spPr>
        <a:xfrm>
          <a:off x="7862888" y="11672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63</xdr:row>
      <xdr:rowOff>109537</xdr:rowOff>
    </xdr:from>
    <xdr:to>
      <xdr:col>6</xdr:col>
      <xdr:colOff>176213</xdr:colOff>
      <xdr:row>64</xdr:row>
      <xdr:rowOff>80962</xdr:rowOff>
    </xdr:to>
    <xdr:sp macro="_xll.MC_OnNodeClick" textlink="">
      <xdr:nvSpPr>
        <xdr:cNvPr id="103" name="MC_T_pick_approved">
          <a:extLst>
            <a:ext uri="{FF2B5EF4-FFF2-40B4-BE49-F238E27FC236}">
              <a16:creationId xmlns:a16="http://schemas.microsoft.com/office/drawing/2014/main" id="{600A4134-A7F1-B231-6B80-7AE66172EFD8}"/>
            </a:ext>
          </a:extLst>
        </xdr:cNvPr>
        <xdr:cNvSpPr/>
      </xdr:nvSpPr>
      <xdr:spPr>
        <a:xfrm rot="16200000">
          <a:off x="13306425" y="1204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65</xdr:row>
      <xdr:rowOff>109538</xdr:rowOff>
    </xdr:from>
    <xdr:to>
      <xdr:col>5</xdr:col>
      <xdr:colOff>180975</xdr:colOff>
      <xdr:row>66</xdr:row>
      <xdr:rowOff>80963</xdr:rowOff>
    </xdr:to>
    <xdr:sp macro="_xll.MC_OnNodeClick" textlink="">
      <xdr:nvSpPr>
        <xdr:cNvPr id="104" name="MC_C_portfolio_pick">
          <a:extLst>
            <a:ext uri="{FF2B5EF4-FFF2-40B4-BE49-F238E27FC236}">
              <a16:creationId xmlns:a16="http://schemas.microsoft.com/office/drawing/2014/main" id="{63D62956-D202-FA77-DCDB-416982A9FA55}"/>
            </a:ext>
          </a:extLst>
        </xdr:cNvPr>
        <xdr:cNvSpPr/>
      </xdr:nvSpPr>
      <xdr:spPr>
        <a:xfrm>
          <a:off x="10663238" y="1243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67</xdr:row>
      <xdr:rowOff>109537</xdr:rowOff>
    </xdr:from>
    <xdr:to>
      <xdr:col>6</xdr:col>
      <xdr:colOff>176213</xdr:colOff>
      <xdr:row>68</xdr:row>
      <xdr:rowOff>80962</xdr:rowOff>
    </xdr:to>
    <xdr:sp macro="_xll.MC_OnNodeClick" textlink="">
      <xdr:nvSpPr>
        <xdr:cNvPr id="105" name="MC_T_pick_failed">
          <a:extLst>
            <a:ext uri="{FF2B5EF4-FFF2-40B4-BE49-F238E27FC236}">
              <a16:creationId xmlns:a16="http://schemas.microsoft.com/office/drawing/2014/main" id="{4F9CE8F8-9C3E-20EC-DD8A-42154140649B}"/>
            </a:ext>
          </a:extLst>
        </xdr:cNvPr>
        <xdr:cNvSpPr/>
      </xdr:nvSpPr>
      <xdr:spPr>
        <a:xfrm rot="16200000">
          <a:off x="13306425" y="1281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69</xdr:row>
      <xdr:rowOff>109538</xdr:rowOff>
    </xdr:from>
    <xdr:to>
      <xdr:col>3</xdr:col>
      <xdr:colOff>180975</xdr:colOff>
      <xdr:row>70</xdr:row>
      <xdr:rowOff>80963</xdr:rowOff>
    </xdr:to>
    <xdr:sp macro="_xll.MC_OnNodeClick" textlink="">
      <xdr:nvSpPr>
        <xdr:cNvPr id="106" name="MC_C_portfolio">
          <a:extLst>
            <a:ext uri="{FF2B5EF4-FFF2-40B4-BE49-F238E27FC236}">
              <a16:creationId xmlns:a16="http://schemas.microsoft.com/office/drawing/2014/main" id="{1701B67F-0013-9AF8-AAAE-446E5D0D4FA4}"/>
            </a:ext>
          </a:extLst>
        </xdr:cNvPr>
        <xdr:cNvSpPr/>
      </xdr:nvSpPr>
      <xdr:spPr>
        <a:xfrm>
          <a:off x="5391150" y="13196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71</xdr:row>
      <xdr:rowOff>109537</xdr:rowOff>
    </xdr:from>
    <xdr:to>
      <xdr:col>5</xdr:col>
      <xdr:colOff>176213</xdr:colOff>
      <xdr:row>72</xdr:row>
      <xdr:rowOff>80962</xdr:rowOff>
    </xdr:to>
    <xdr:sp macro="_xll.MC_OnNodeClick" textlink="">
      <xdr:nvSpPr>
        <xdr:cNvPr id="107" name="MC_T_survivor_approved">
          <a:extLst>
            <a:ext uri="{FF2B5EF4-FFF2-40B4-BE49-F238E27FC236}">
              <a16:creationId xmlns:a16="http://schemas.microsoft.com/office/drawing/2014/main" id="{D89348AA-51B2-F507-5575-57D28A2614B7}"/>
            </a:ext>
          </a:extLst>
        </xdr:cNvPr>
        <xdr:cNvSpPr/>
      </xdr:nvSpPr>
      <xdr:spPr>
        <a:xfrm rot="16200000">
          <a:off x="10663238" y="13573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73</xdr:row>
      <xdr:rowOff>109538</xdr:rowOff>
    </xdr:from>
    <xdr:to>
      <xdr:col>4</xdr:col>
      <xdr:colOff>180975</xdr:colOff>
      <xdr:row>74</xdr:row>
      <xdr:rowOff>80963</xdr:rowOff>
    </xdr:to>
    <xdr:sp macro="_xll.MC_OnNodeClick" textlink="">
      <xdr:nvSpPr>
        <xdr:cNvPr id="108" name="MC_C_portfolio_one">
          <a:extLst>
            <a:ext uri="{FF2B5EF4-FFF2-40B4-BE49-F238E27FC236}">
              <a16:creationId xmlns:a16="http://schemas.microsoft.com/office/drawing/2014/main" id="{A68AD6D2-D75A-FBF1-1B3B-B572849589CA}"/>
            </a:ext>
          </a:extLst>
        </xdr:cNvPr>
        <xdr:cNvSpPr/>
      </xdr:nvSpPr>
      <xdr:spPr>
        <a:xfrm>
          <a:off x="7862888" y="13958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75</xdr:row>
      <xdr:rowOff>109537</xdr:rowOff>
    </xdr:from>
    <xdr:to>
      <xdr:col>5</xdr:col>
      <xdr:colOff>176213</xdr:colOff>
      <xdr:row>76</xdr:row>
      <xdr:rowOff>80962</xdr:rowOff>
    </xdr:to>
    <xdr:sp macro="_xll.MC_OnNodeClick" textlink="">
      <xdr:nvSpPr>
        <xdr:cNvPr id="109" name="MC_T_survivor_failed">
          <a:extLst>
            <a:ext uri="{FF2B5EF4-FFF2-40B4-BE49-F238E27FC236}">
              <a16:creationId xmlns:a16="http://schemas.microsoft.com/office/drawing/2014/main" id="{ED4562FC-971F-FB0A-290B-B058F974CC5E}"/>
            </a:ext>
          </a:extLst>
        </xdr:cNvPr>
        <xdr:cNvSpPr/>
      </xdr:nvSpPr>
      <xdr:spPr>
        <a:xfrm rot="16200000">
          <a:off x="10663238" y="1433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77</xdr:row>
      <xdr:rowOff>109537</xdr:rowOff>
    </xdr:from>
    <xdr:to>
      <xdr:col>4</xdr:col>
      <xdr:colOff>176213</xdr:colOff>
      <xdr:row>78</xdr:row>
      <xdr:rowOff>80962</xdr:rowOff>
    </xdr:to>
    <xdr:sp macro="_xll.MC_OnNodeClick" textlink="">
      <xdr:nvSpPr>
        <xdr:cNvPr id="110" name="MC_T_portfolio_fail">
          <a:extLst>
            <a:ext uri="{FF2B5EF4-FFF2-40B4-BE49-F238E27FC236}">
              <a16:creationId xmlns:a16="http://schemas.microsoft.com/office/drawing/2014/main" id="{21D72CB5-2467-4D97-EA62-35C74CF1BC98}"/>
            </a:ext>
          </a:extLst>
        </xdr:cNvPr>
        <xdr:cNvSpPr/>
      </xdr:nvSpPr>
      <xdr:spPr>
        <a:xfrm rot="16200000">
          <a:off x="7862888" y="1471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79</xdr:row>
      <xdr:rowOff>109537</xdr:rowOff>
    </xdr:from>
    <xdr:to>
      <xdr:col>3</xdr:col>
      <xdr:colOff>176213</xdr:colOff>
      <xdr:row>80</xdr:row>
      <xdr:rowOff>80962</xdr:rowOff>
    </xdr:to>
    <xdr:sp macro="_xll.MC_OnNodeClick" textlink="">
      <xdr:nvSpPr>
        <xdr:cNvPr id="111" name="MC_T_license">
          <a:extLst>
            <a:ext uri="{FF2B5EF4-FFF2-40B4-BE49-F238E27FC236}">
              <a16:creationId xmlns:a16="http://schemas.microsoft.com/office/drawing/2014/main" id="{46D6BBDA-C407-F6A3-8B8C-AA230D13F720}"/>
            </a:ext>
          </a:extLst>
        </xdr:cNvPr>
        <xdr:cNvSpPr/>
      </xdr:nvSpPr>
      <xdr:spPr>
        <a:xfrm rot="16200000">
          <a:off x="5391150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81</xdr:row>
      <xdr:rowOff>109537</xdr:rowOff>
    </xdr:from>
    <xdr:to>
      <xdr:col>3</xdr:col>
      <xdr:colOff>176213</xdr:colOff>
      <xdr:row>82</xdr:row>
      <xdr:rowOff>80962</xdr:rowOff>
    </xdr:to>
    <xdr:sp macro="_xll.MC_OnNodeClick" textlink="">
      <xdr:nvSpPr>
        <xdr:cNvPr id="112" name="MC_T_nothing">
          <a:extLst>
            <a:ext uri="{FF2B5EF4-FFF2-40B4-BE49-F238E27FC236}">
              <a16:creationId xmlns:a16="http://schemas.microsoft.com/office/drawing/2014/main" id="{D9AAD5F6-41BB-0D41-31D2-4BC9036654E5}"/>
            </a:ext>
          </a:extLst>
        </xdr:cNvPr>
        <xdr:cNvSpPr/>
      </xdr:nvSpPr>
      <xdr:spPr>
        <a:xfrm rot="16200000">
          <a:off x="5391150" y="1547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8707F-C86F-4C0E-B57A-24A6087B2521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71FC-1368-4023-86F1-134743E736B4}">
  <dimension ref="A1:BT1"/>
  <sheetViews>
    <sheetView workbookViewId="0"/>
  </sheetViews>
  <sheetFormatPr defaultRowHeight="14.25" x14ac:dyDescent="0.45"/>
  <sheetData>
    <row r="1" spans="1:72" x14ac:dyDescent="0.45">
      <c r="A1">
        <f>MC_Tree_1!MC_BP_C_p1a_C_p2a</f>
        <v>0.65</v>
      </c>
      <c r="B1">
        <f>MC_Tree_1!MC_BV_C_p1a_C_p2a</f>
        <v>-15000000</v>
      </c>
      <c r="C1">
        <f>MC_Tree_1!MC_BP_C_p1a_T_fail_p1a</f>
        <v>0.35</v>
      </c>
      <c r="D1">
        <f>MC_Tree_1!MC_BV_C_p1a_T_fail_p1a</f>
        <v>0</v>
      </c>
      <c r="E1">
        <f>MC_Tree_1!MC_BP_C_p1b_C_p2b</f>
        <v>0.65</v>
      </c>
      <c r="F1">
        <f>MC_Tree_1!MC_BV_C_p1b_C_p2b</f>
        <v>-15000000</v>
      </c>
      <c r="G1">
        <f>MC_Tree_1!MC_BP_C_p1b_T_fail_p1b</f>
        <v>0.35</v>
      </c>
      <c r="H1">
        <f>MC_Tree_1!MC_BV_C_p1b_T_fail_p1b</f>
        <v>0</v>
      </c>
      <c r="I1">
        <f>MC_Tree_1!MC_BP_C_p2a_C_p3a</f>
        <v>0.4</v>
      </c>
      <c r="J1">
        <f>MC_Tree_1!MC_BV_C_p2a_C_p3a</f>
        <v>-50000000</v>
      </c>
      <c r="K1">
        <f>MC_Tree_1!MC_BP_C_p2a_T_fail_p2a</f>
        <v>0.6</v>
      </c>
      <c r="L1">
        <f>MC_Tree_1!MC_BV_C_p2a_T_fail_p2a</f>
        <v>0</v>
      </c>
      <c r="M1">
        <f>MC_Tree_1!MC_BP_C_p2b_D_launch_b</f>
        <v>0.4</v>
      </c>
      <c r="N1">
        <f>MC_Tree_1!MC_BV_C_p2b_D_launch_b</f>
        <v>-50000000</v>
      </c>
      <c r="O1">
        <f>MC_Tree_1!MC_BP_C_p2b_T_fail_p2b</f>
        <v>0.6</v>
      </c>
      <c r="P1">
        <f>MC_Tree_1!MC_BV_C_p2b_T_fail_p2b</f>
        <v>0</v>
      </c>
      <c r="Q1">
        <f>MC_Tree_1!MC_BP_C_p3a_T_approved_a</f>
        <v>0.6</v>
      </c>
      <c r="R1">
        <f>MC_Tree_1!MC_BV_C_p3a_T_approved_a</f>
        <v>2792000000</v>
      </c>
      <c r="S1">
        <f>MC_Tree_1!MC_BP_C_p3a_T_fail_p3a</f>
        <v>0.4</v>
      </c>
      <c r="T1">
        <f>MC_Tree_1!MC_BV_C_p3a_T_fail_p3a</f>
        <v>0</v>
      </c>
      <c r="U1">
        <f>MC_Tree_1!MC_BP_C_p3b_T_approved_b</f>
        <v>0.6</v>
      </c>
      <c r="V1">
        <f>MC_Tree_1!MC_BV_C_p3b_T_approved_b</f>
        <v>867000000</v>
      </c>
      <c r="W1">
        <f>MC_Tree_1!MC_BP_C_p3b_T_fail_p3b</f>
        <v>0.4</v>
      </c>
      <c r="X1">
        <f>MC_Tree_1!MC_BV_C_p3b_T_fail_p3b</f>
        <v>0</v>
      </c>
      <c r="Y1">
        <f>MC_Tree_1!MC_BP_C_portfolio_D_portfolio_both</f>
        <v>0.42249999999999999</v>
      </c>
      <c r="Z1">
        <f>MC_Tree_1!MC_BV_C_portfolio_D_portfolio_both</f>
        <v>-30000000</v>
      </c>
      <c r="AA1">
        <f>MC_Tree_1!MC_BP_C_portfolio_C_portfolio_one</f>
        <v>0.45500000000000002</v>
      </c>
      <c r="AB1">
        <f>MC_Tree_1!MC_BV_C_portfolio_C_portfolio_one</f>
        <v>-15000000</v>
      </c>
      <c r="AC1">
        <f>MC_Tree_1!MC_BP_C_portfolio_T_portfolio_fail</f>
        <v>0.1225</v>
      </c>
      <c r="AD1">
        <f>MC_Tree_1!MC_BV_C_portfolio_T_portfolio_fail</f>
        <v>0</v>
      </c>
      <c r="AE1">
        <f>MC_Tree_1!MC_BP_C_portfolio_both_p23_T_both_approved</f>
        <v>0.06</v>
      </c>
      <c r="AF1">
        <f>MC_Tree_1!MC_BV_C_portfolio_both_p23_T_both_approved</f>
        <v>3675000000</v>
      </c>
      <c r="AG1">
        <f>MC_Tree_1!MC_BP_C_portfolio_both_p23_T_one_approved</f>
        <v>0.38</v>
      </c>
      <c r="AH1">
        <f>MC_Tree_1!MC_BV_C_portfolio_both_p23_T_one_approved</f>
        <v>2800000000</v>
      </c>
      <c r="AI1">
        <f>MC_Tree_1!MC_BP_C_portfolio_both_p23_T_neither_approved</f>
        <v>0.56000000000000005</v>
      </c>
      <c r="AJ1">
        <f>MC_Tree_1!MC_BV_C_portfolio_both_p23_T_neither_approved</f>
        <v>0</v>
      </c>
      <c r="AK1">
        <f>MC_Tree_1!MC_BP_C_portfolio_one_T_survivor_approved</f>
        <v>0.24</v>
      </c>
      <c r="AL1">
        <f>MC_Tree_1!MC_BV_C_portfolio_one_T_survivor_approved</f>
        <v>2800000000</v>
      </c>
      <c r="AM1">
        <f>MC_Tree_1!MC_BP_C_portfolio_one_T_survivor_failed</f>
        <v>0.76</v>
      </c>
      <c r="AN1">
        <f>MC_Tree_1!MC_BV_C_portfolio_one_T_survivor_failed</f>
        <v>0</v>
      </c>
      <c r="AO1">
        <f>MC_Tree_1!MC_BP_C_portfolio_pick_T_pick_approved</f>
        <v>0.24</v>
      </c>
      <c r="AP1">
        <f>MC_Tree_1!MC_BV_C_portfolio_pick_T_pick_approved</f>
        <v>2900000000</v>
      </c>
      <c r="AQ1">
        <f>MC_Tree_1!MC_BP_C_portfolio_pick_T_pick_failed</f>
        <v>0.76</v>
      </c>
      <c r="AR1">
        <f>MC_Tree_1!MC_BV_C_portfolio_pick_T_pick_failed</f>
        <v>100000000</v>
      </c>
      <c r="AS1">
        <f>MC_Tree_1!MC_BV_D_launch_b_C_p3b</f>
        <v>-50000000</v>
      </c>
      <c r="AT1">
        <f>MC_Tree_1!MC_BV_D_launch_b_T_license_b</f>
        <v>100000000</v>
      </c>
      <c r="AU1">
        <f>MC_Tree_1!MC_BV_D_portfolio_both_C_portfolio_both_p23</f>
        <v>-100000000</v>
      </c>
      <c r="AV1">
        <f>MC_Tree_1!MC_BV_D_portfolio_both_C_portfolio_pick</f>
        <v>-50000000</v>
      </c>
      <c r="AW1">
        <f>MC_Tree_1!MC_BV_D_root_C_p1a</f>
        <v>-5000000</v>
      </c>
      <c r="AX1">
        <f>MC_Tree_1!MC_BV_D_root_C_p1b</f>
        <v>-5000000</v>
      </c>
      <c r="AY1">
        <f>MC_Tree_1!MC_BV_D_root_C_portfolio</f>
        <v>-10000000</v>
      </c>
      <c r="AZ1">
        <f>MC_Tree_1!MC_BV_D_root_T_license</f>
        <v>200000000</v>
      </c>
      <c r="BA1">
        <f>MC_Tree_1!MC_BV_D_root_T_nothing</f>
        <v>0</v>
      </c>
      <c r="BB1">
        <v>0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2C1-F56A-460A-81AD-AB42EE654F99}">
  <dimension ref="B2:B36"/>
  <sheetViews>
    <sheetView tabSelected="1" workbookViewId="0"/>
  </sheetViews>
  <sheetFormatPr defaultRowHeight="14.25" x14ac:dyDescent="0.45"/>
  <cols>
    <col min="1" max="1" width="3.59765625" customWidth="1"/>
    <col min="2" max="2" width="75.59765625" customWidth="1"/>
    <col min="3" max="3" width="16.59765625" customWidth="1"/>
    <col min="4" max="4" width="45.59765625" customWidth="1"/>
  </cols>
  <sheetData>
    <row r="2" spans="2:2" ht="21" x14ac:dyDescent="0.65">
      <c r="B2" s="17" t="s">
        <v>47</v>
      </c>
    </row>
    <row r="3" spans="2:2" x14ac:dyDescent="0.45">
      <c r="B3" s="11" t="s">
        <v>48</v>
      </c>
    </row>
    <row r="5" spans="2:2" ht="15.75" x14ac:dyDescent="0.5">
      <c r="B5" s="18" t="s">
        <v>49</v>
      </c>
    </row>
    <row r="7" spans="2:2" x14ac:dyDescent="0.45">
      <c r="B7" t="s">
        <v>50</v>
      </c>
    </row>
    <row r="8" spans="2:2" x14ac:dyDescent="0.45">
      <c r="B8" t="s">
        <v>51</v>
      </c>
    </row>
    <row r="9" spans="2:2" x14ac:dyDescent="0.45">
      <c r="B9" t="s">
        <v>52</v>
      </c>
    </row>
    <row r="11" spans="2:2" x14ac:dyDescent="0.45">
      <c r="B11" s="10" t="s">
        <v>53</v>
      </c>
    </row>
    <row r="12" spans="2:2" x14ac:dyDescent="0.45">
      <c r="B12" s="10" t="s">
        <v>54</v>
      </c>
    </row>
    <row r="13" spans="2:2" x14ac:dyDescent="0.45">
      <c r="B13" s="10" t="s">
        <v>55</v>
      </c>
    </row>
    <row r="14" spans="2:2" x14ac:dyDescent="0.45">
      <c r="B14" s="10" t="s">
        <v>56</v>
      </c>
    </row>
    <row r="15" spans="2:2" x14ac:dyDescent="0.45">
      <c r="B15" s="10" t="s">
        <v>57</v>
      </c>
    </row>
    <row r="17" spans="2:2" ht="15.75" x14ac:dyDescent="0.5">
      <c r="B17" s="18" t="s">
        <v>58</v>
      </c>
    </row>
    <row r="19" spans="2:2" x14ac:dyDescent="0.45">
      <c r="B19" t="s">
        <v>59</v>
      </c>
    </row>
    <row r="20" spans="2:2" x14ac:dyDescent="0.45">
      <c r="B20" t="s">
        <v>60</v>
      </c>
    </row>
    <row r="21" spans="2:2" x14ac:dyDescent="0.45">
      <c r="B21" t="s">
        <v>61</v>
      </c>
    </row>
    <row r="22" spans="2:2" x14ac:dyDescent="0.45">
      <c r="B22" t="s">
        <v>62</v>
      </c>
    </row>
    <row r="23" spans="2:2" x14ac:dyDescent="0.45">
      <c r="B23" t="s">
        <v>63</v>
      </c>
    </row>
    <row r="25" spans="2:2" x14ac:dyDescent="0.45">
      <c r="B25" s="8" t="s">
        <v>64</v>
      </c>
    </row>
    <row r="26" spans="2:2" x14ac:dyDescent="0.45">
      <c r="B26" s="10" t="s">
        <v>65</v>
      </c>
    </row>
    <row r="27" spans="2:2" x14ac:dyDescent="0.45">
      <c r="B27" s="10" t="s">
        <v>66</v>
      </c>
    </row>
    <row r="28" spans="2:2" x14ac:dyDescent="0.45">
      <c r="B28" s="10" t="s">
        <v>67</v>
      </c>
    </row>
    <row r="29" spans="2:2" x14ac:dyDescent="0.45">
      <c r="B29" s="10" t="s">
        <v>68</v>
      </c>
    </row>
    <row r="31" spans="2:2" ht="15.75" x14ac:dyDescent="0.5">
      <c r="B31" s="18" t="s">
        <v>69</v>
      </c>
    </row>
    <row r="33" spans="2:2" x14ac:dyDescent="0.45">
      <c r="B33" t="s">
        <v>70</v>
      </c>
    </row>
    <row r="34" spans="2:2" x14ac:dyDescent="0.45">
      <c r="B34" t="s">
        <v>71</v>
      </c>
    </row>
    <row r="35" spans="2:2" x14ac:dyDescent="0.45">
      <c r="B35" t="s">
        <v>72</v>
      </c>
    </row>
    <row r="36" spans="2:2" x14ac:dyDescent="0.45">
      <c r="B3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AC71E-D558-4227-8FF6-0A2DB1FF9B96}">
  <dimension ref="B2:H86"/>
  <sheetViews>
    <sheetView showGridLines="0" workbookViewId="0"/>
  </sheetViews>
  <sheetFormatPr defaultRowHeight="14.25" x14ac:dyDescent="0.45"/>
  <cols>
    <col min="1" max="1" width="8.59765625" customWidth="1"/>
    <col min="2" max="2" width="34.265625" customWidth="1"/>
    <col min="3" max="3" width="32.46484375" customWidth="1"/>
    <col min="4" max="4" width="34.59765625" customWidth="1"/>
    <col min="5" max="5" width="39.19921875" customWidth="1"/>
    <col min="6" max="6" width="37" customWidth="1"/>
    <col min="7" max="7" width="38.19921875" customWidth="1"/>
    <col min="8" max="8" width="35.796875" customWidth="1"/>
  </cols>
  <sheetData>
    <row r="2" spans="2:5" ht="15" customHeight="1" x14ac:dyDescent="0.55000000000000004">
      <c r="B2" s="9" t="s">
        <v>14</v>
      </c>
    </row>
    <row r="3" spans="2:5" ht="15" customHeight="1" x14ac:dyDescent="0.45">
      <c r="B3" s="11" t="s">
        <v>15</v>
      </c>
    </row>
    <row r="4" spans="2:5" ht="15" customHeight="1" x14ac:dyDescent="0.45"/>
    <row r="5" spans="2:5" ht="15" customHeight="1" x14ac:dyDescent="0.45">
      <c r="B5" s="12" t="s">
        <v>16</v>
      </c>
      <c r="C5" s="12" t="s">
        <v>17</v>
      </c>
      <c r="D5" s="12" t="s">
        <v>18</v>
      </c>
      <c r="E5" s="12" t="s">
        <v>19</v>
      </c>
    </row>
    <row r="6" spans="2:5" ht="15" customHeight="1" x14ac:dyDescent="0.45">
      <c r="B6" s="13" t="s">
        <v>20</v>
      </c>
      <c r="C6" s="14">
        <v>5000000</v>
      </c>
      <c r="D6" s="13" t="s">
        <v>21</v>
      </c>
      <c r="E6" s="13" t="s">
        <v>22</v>
      </c>
    </row>
    <row r="7" spans="2:5" ht="15" customHeight="1" x14ac:dyDescent="0.45">
      <c r="B7" s="13" t="s">
        <v>23</v>
      </c>
      <c r="C7" s="14">
        <v>15000000</v>
      </c>
      <c r="D7" s="13" t="s">
        <v>21</v>
      </c>
      <c r="E7" s="13" t="s">
        <v>24</v>
      </c>
    </row>
    <row r="8" spans="2:5" ht="15" customHeight="1" x14ac:dyDescent="0.45">
      <c r="B8" s="13" t="s">
        <v>25</v>
      </c>
      <c r="C8" s="14">
        <v>50000000</v>
      </c>
      <c r="D8" s="13" t="s">
        <v>21</v>
      </c>
      <c r="E8" s="13" t="s">
        <v>26</v>
      </c>
    </row>
    <row r="9" spans="2:5" ht="15" customHeight="1" x14ac:dyDescent="0.45">
      <c r="B9" s="13" t="s">
        <v>27</v>
      </c>
      <c r="C9" s="15">
        <v>0.65</v>
      </c>
      <c r="D9" s="13" t="s">
        <v>28</v>
      </c>
      <c r="E9" s="13" t="s">
        <v>29</v>
      </c>
    </row>
    <row r="10" spans="2:5" ht="15" customHeight="1" x14ac:dyDescent="0.45">
      <c r="B10" s="13" t="s">
        <v>30</v>
      </c>
      <c r="C10" s="15">
        <v>0.4</v>
      </c>
      <c r="D10" s="13" t="s">
        <v>28</v>
      </c>
      <c r="E10" s="13" t="s">
        <v>31</v>
      </c>
    </row>
    <row r="11" spans="2:5" ht="15" customHeight="1" x14ac:dyDescent="0.45">
      <c r="B11" s="13" t="s">
        <v>32</v>
      </c>
      <c r="C11" s="15">
        <v>0.6</v>
      </c>
      <c r="D11" s="13" t="s">
        <v>28</v>
      </c>
      <c r="E11" s="13" t="s">
        <v>33</v>
      </c>
    </row>
    <row r="12" spans="2:5" ht="15" customHeight="1" x14ac:dyDescent="0.45">
      <c r="B12" s="13" t="s">
        <v>34</v>
      </c>
      <c r="C12" s="14">
        <v>800000000</v>
      </c>
      <c r="D12" s="13" t="s">
        <v>21</v>
      </c>
      <c r="E12" s="13" t="s">
        <v>35</v>
      </c>
    </row>
    <row r="13" spans="2:5" ht="15" customHeight="1" x14ac:dyDescent="0.45">
      <c r="B13" s="13" t="s">
        <v>36</v>
      </c>
      <c r="C13" s="14">
        <v>250000000</v>
      </c>
      <c r="D13" s="13" t="s">
        <v>21</v>
      </c>
      <c r="E13" s="13" t="s">
        <v>37</v>
      </c>
    </row>
    <row r="14" spans="2:5" ht="15" customHeight="1" x14ac:dyDescent="0.45">
      <c r="B14" s="13" t="s">
        <v>38</v>
      </c>
      <c r="C14" s="14">
        <v>80000000</v>
      </c>
      <c r="D14" s="13" t="s">
        <v>21</v>
      </c>
      <c r="E14" s="13" t="s">
        <v>39</v>
      </c>
    </row>
    <row r="15" spans="2:5" x14ac:dyDescent="0.45">
      <c r="B15" s="13" t="s">
        <v>40</v>
      </c>
      <c r="C15" s="14">
        <v>100000000</v>
      </c>
      <c r="D15" s="13" t="s">
        <v>21</v>
      </c>
      <c r="E15" s="13" t="s">
        <v>41</v>
      </c>
    </row>
    <row r="16" spans="2:5" x14ac:dyDescent="0.45">
      <c r="B16" s="13" t="s">
        <v>42</v>
      </c>
      <c r="C16" s="16">
        <v>3.5</v>
      </c>
      <c r="D16" s="13" t="s">
        <v>43</v>
      </c>
      <c r="E16" s="13" t="s">
        <v>44</v>
      </c>
    </row>
    <row r="17" spans="2:7" x14ac:dyDescent="0.45">
      <c r="B17" s="13" t="s">
        <v>45</v>
      </c>
      <c r="C17" s="14">
        <v>8000000</v>
      </c>
      <c r="D17" s="13" t="s">
        <v>21</v>
      </c>
      <c r="E17" s="13" t="s">
        <v>46</v>
      </c>
    </row>
    <row r="20" spans="2:7" ht="15" customHeight="1" x14ac:dyDescent="0.45">
      <c r="F20" s="5">
        <f>PhaseIIISuccessRate</f>
        <v>0.6</v>
      </c>
      <c r="G20" s="1">
        <f>_xll.MC_NodeProbability(_MC_Calc_1,"T_approved_a")</f>
        <v>0.156</v>
      </c>
    </row>
    <row r="21" spans="2:7" ht="15" customHeight="1" x14ac:dyDescent="0.45">
      <c r="F21" s="7">
        <f>-RegulatoryFilingCost+PeakRevBlockbuster*NPVMultiplier</f>
        <v>2792000000</v>
      </c>
      <c r="G21" s="6">
        <f>_xll.MC_NodeValue(_MC_Calc_1,"T_approved_a")</f>
        <v>2722000000</v>
      </c>
    </row>
    <row r="22" spans="2:7" ht="15" customHeight="1" x14ac:dyDescent="0.45">
      <c r="E22" s="5">
        <f>PhaseIISuccessRate</f>
        <v>0.4</v>
      </c>
      <c r="F22" s="2" t="s">
        <v>1</v>
      </c>
    </row>
    <row r="23" spans="2:7" ht="15" customHeight="1" x14ac:dyDescent="0.45">
      <c r="E23" s="7">
        <f>-PhaseIIICost</f>
        <v>-50000000</v>
      </c>
      <c r="F23" s="6">
        <f>_xll.MC_NodeValue(_MC_Calc_1,"C_p3a")</f>
        <v>1605200000</v>
      </c>
    </row>
    <row r="24" spans="2:7" ht="15" customHeight="1" x14ac:dyDescent="0.45">
      <c r="F24" s="5">
        <f>1-PhaseIIISuccessRate</f>
        <v>0.4</v>
      </c>
      <c r="G24" s="1">
        <f>_xll.MC_NodeProbability(_MC_Calc_1,"T_fail_p3a")</f>
        <v>0.10400000000000001</v>
      </c>
    </row>
    <row r="25" spans="2:7" ht="15" customHeight="1" x14ac:dyDescent="0.45">
      <c r="F25" s="7">
        <v>0</v>
      </c>
      <c r="G25" s="6">
        <f>_xll.MC_NodeValue(_MC_Calc_1,"T_fail_p3a")</f>
        <v>-70000000</v>
      </c>
    </row>
    <row r="26" spans="2:7" ht="15" customHeight="1" x14ac:dyDescent="0.45">
      <c r="D26" s="5">
        <f>PhaseISuccessRate</f>
        <v>0.65</v>
      </c>
      <c r="E26" s="2" t="s">
        <v>2</v>
      </c>
    </row>
    <row r="27" spans="2:7" ht="15" customHeight="1" x14ac:dyDescent="0.45">
      <c r="D27" s="7">
        <f>-PhaseIICost</f>
        <v>-15000000</v>
      </c>
      <c r="E27" s="6">
        <f>_xll.MC_NodeValue(_MC_Calc_1,"C_p2a")</f>
        <v>630080000</v>
      </c>
    </row>
    <row r="28" spans="2:7" ht="15" customHeight="1" x14ac:dyDescent="0.45">
      <c r="E28" s="5">
        <f>1-PhaseIISuccessRate</f>
        <v>0.6</v>
      </c>
      <c r="F28" s="1">
        <f>_xll.MC_NodeProbability(_MC_Calc_1,"T_fail_p2a")</f>
        <v>0.39</v>
      </c>
    </row>
    <row r="29" spans="2:7" ht="15" customHeight="1" x14ac:dyDescent="0.45">
      <c r="E29" s="7">
        <v>0</v>
      </c>
      <c r="F29" s="6">
        <f>_xll.MC_NodeValue(_MC_Calc_1,"T_fail_p2a")</f>
        <v>-20000000</v>
      </c>
    </row>
    <row r="30" spans="2:7" ht="15" customHeight="1" x14ac:dyDescent="0.45">
      <c r="C30" s="4" t="str">
        <f>_xll.MC_NodeDecision(_MC_Calc_1,"C_p1a")</f>
        <v/>
      </c>
      <c r="D30" s="2" t="s">
        <v>3</v>
      </c>
    </row>
    <row r="31" spans="2:7" ht="15" customHeight="1" x14ac:dyDescent="0.45">
      <c r="C31" s="7">
        <f>-PhaseICost</f>
        <v>-5000000</v>
      </c>
      <c r="D31" s="6">
        <f>_xll.MC_NodeValue(_MC_Calc_1,"C_p1a")</f>
        <v>407802000</v>
      </c>
    </row>
    <row r="32" spans="2:7" ht="15" customHeight="1" x14ac:dyDescent="0.45">
      <c r="D32" s="5">
        <f>1-PhaseISuccessRate</f>
        <v>0.35</v>
      </c>
      <c r="E32" s="1">
        <f>_xll.MC_NodeProbability(_MC_Calc_1,"T_fail_p1a")</f>
        <v>0.35</v>
      </c>
    </row>
    <row r="33" spans="3:8" ht="15" customHeight="1" x14ac:dyDescent="0.45">
      <c r="D33" s="7">
        <v>0</v>
      </c>
      <c r="E33" s="6">
        <f>_xll.MC_NodeValue(_MC_Calc_1,"T_fail_p1a")</f>
        <v>-5000000</v>
      </c>
    </row>
    <row r="34" spans="3:8" ht="15" customHeight="1" x14ac:dyDescent="0.45">
      <c r="C34" s="3" t="s">
        <v>4</v>
      </c>
    </row>
    <row r="35" spans="3:8" ht="15" customHeight="1" x14ac:dyDescent="0.45">
      <c r="C35" s="6">
        <f>_xll.MC_NodeValue(_MC_Calc_1,"D_root")</f>
        <v>776711250</v>
      </c>
    </row>
    <row r="36" spans="3:8" ht="15" customHeight="1" x14ac:dyDescent="0.45">
      <c r="G36" s="5">
        <f>PhaseIIISuccessRate</f>
        <v>0.6</v>
      </c>
      <c r="H36" s="1">
        <f>_xll.MC_NodeProbability(_MC_Calc_1,"T_approved_b")</f>
        <v>0.156</v>
      </c>
    </row>
    <row r="37" spans="3:8" ht="15" customHeight="1" x14ac:dyDescent="0.45">
      <c r="G37" s="7">
        <f>-RegulatoryFilingCost+PeakRevModerate*NPVMultiplier</f>
        <v>867000000</v>
      </c>
      <c r="H37" s="6">
        <f>_xll.MC_NodeValue(_MC_Calc_1,"T_approved_b")</f>
        <v>747000000</v>
      </c>
    </row>
    <row r="38" spans="3:8" ht="15" customHeight="1" x14ac:dyDescent="0.45">
      <c r="F38" s="4" t="str">
        <f>_xll.MC_NodeDecision(_MC_Calc_1,"C_p3b")</f>
        <v>optimal</v>
      </c>
      <c r="G38" s="2" t="s">
        <v>5</v>
      </c>
    </row>
    <row r="39" spans="3:8" ht="15" customHeight="1" x14ac:dyDescent="0.45">
      <c r="F39" s="7">
        <f>-PhaseIIICost</f>
        <v>-50000000</v>
      </c>
      <c r="G39" s="6">
        <f>_xll.MC_NodeValue(_MC_Calc_1,"C_p3b")</f>
        <v>400200000</v>
      </c>
    </row>
    <row r="40" spans="3:8" ht="15" customHeight="1" x14ac:dyDescent="0.45">
      <c r="G40" s="5">
        <f>1-PhaseIIISuccessRate</f>
        <v>0.4</v>
      </c>
      <c r="H40" s="1">
        <f>_xll.MC_NodeProbability(_MC_Calc_1,"T_fail_p3b")</f>
        <v>0.10400000000000001</v>
      </c>
    </row>
    <row r="41" spans="3:8" ht="15" customHeight="1" x14ac:dyDescent="0.45">
      <c r="G41" s="7">
        <v>0</v>
      </c>
      <c r="H41" s="6">
        <f>_xll.MC_NodeValue(_MC_Calc_1,"T_fail_p3b")</f>
        <v>-120000000</v>
      </c>
    </row>
    <row r="42" spans="3:8" ht="15" customHeight="1" x14ac:dyDescent="0.45">
      <c r="E42" s="5">
        <f>PhaseIISuccessRate</f>
        <v>0.4</v>
      </c>
      <c r="F42" s="3" t="s">
        <v>6</v>
      </c>
    </row>
    <row r="43" spans="3:8" ht="15" customHeight="1" x14ac:dyDescent="0.45">
      <c r="E43" s="7">
        <v>-50000000</v>
      </c>
      <c r="F43" s="6">
        <f>_xll.MC_NodeValue(_MC_Calc_1,"D_launch_b")</f>
        <v>400200000</v>
      </c>
    </row>
    <row r="44" spans="3:8" ht="15" customHeight="1" x14ac:dyDescent="0.45">
      <c r="F44" s="4" t="str">
        <f>_xll.MC_NodeDecision(_MC_Calc_1,"T_license_b")</f>
        <v/>
      </c>
      <c r="G44" s="1">
        <f>_xll.MC_NodeProbability(_MC_Calc_1,"T_license_b")</f>
        <v>0.26</v>
      </c>
    </row>
    <row r="45" spans="3:8" ht="15" customHeight="1" x14ac:dyDescent="0.45">
      <c r="F45" s="7">
        <f>LicenseDealValue</f>
        <v>100000000</v>
      </c>
      <c r="G45" s="6">
        <f>_xll.MC_NodeValue(_MC_Calc_1,"T_license_b")</f>
        <v>30000000</v>
      </c>
    </row>
    <row r="46" spans="3:8" ht="15" customHeight="1" x14ac:dyDescent="0.45">
      <c r="D46" s="5">
        <f>PhaseISuccessRate</f>
        <v>0.65</v>
      </c>
      <c r="E46" s="2" t="s">
        <v>7</v>
      </c>
    </row>
    <row r="47" spans="3:8" ht="15" customHeight="1" x14ac:dyDescent="0.45">
      <c r="D47" s="7">
        <f>-PhaseIICost</f>
        <v>-15000000</v>
      </c>
      <c r="E47" s="6">
        <f>_xll.MC_NodeValue(_MC_Calc_1,"C_p2b")</f>
        <v>148080000</v>
      </c>
    </row>
    <row r="48" spans="3:8" ht="15" customHeight="1" x14ac:dyDescent="0.45">
      <c r="E48" s="5">
        <f>1-PhaseIISuccessRate</f>
        <v>0.6</v>
      </c>
      <c r="F48" s="1">
        <f>_xll.MC_NodeProbability(_MC_Calc_1,"T_fail_p2b")</f>
        <v>0.39</v>
      </c>
    </row>
    <row r="49" spans="3:7" ht="15" customHeight="1" x14ac:dyDescent="0.45">
      <c r="E49" s="7">
        <v>0</v>
      </c>
      <c r="F49" s="6">
        <f>_xll.MC_NodeValue(_MC_Calc_1,"T_fail_p2b")</f>
        <v>-20000000</v>
      </c>
    </row>
    <row r="50" spans="3:7" ht="15" customHeight="1" x14ac:dyDescent="0.45">
      <c r="C50" s="4" t="str">
        <f>_xll.MC_NodeDecision(_MC_Calc_1,"C_p1b")</f>
        <v/>
      </c>
      <c r="D50" s="2" t="s">
        <v>8</v>
      </c>
    </row>
    <row r="51" spans="3:7" ht="15" customHeight="1" x14ac:dyDescent="0.45">
      <c r="C51" s="7">
        <f>-PhaseICost</f>
        <v>-5000000</v>
      </c>
      <c r="D51" s="6">
        <f>_xll.MC_NodeValue(_MC_Calc_1,"C_p1b")</f>
        <v>94502000</v>
      </c>
    </row>
    <row r="52" spans="3:7" ht="15" customHeight="1" x14ac:dyDescent="0.45">
      <c r="D52" s="5">
        <f>1-PhaseISuccessRate</f>
        <v>0.35</v>
      </c>
      <c r="E52" s="1">
        <f>_xll.MC_NodeProbability(_MC_Calc_1,"T_fail_p1b")</f>
        <v>0.35</v>
      </c>
    </row>
    <row r="53" spans="3:7" ht="15" customHeight="1" x14ac:dyDescent="0.45">
      <c r="D53" s="7">
        <v>0</v>
      </c>
      <c r="E53" s="6">
        <f>_xll.MC_NodeValue(_MC_Calc_1,"T_fail_p1b")</f>
        <v>-5000000</v>
      </c>
    </row>
    <row r="54" spans="3:7" ht="15" customHeight="1" x14ac:dyDescent="0.45">
      <c r="F54" s="5">
        <v>0.06</v>
      </c>
      <c r="G54" s="1">
        <f>_xll.MC_NodeProbability(_MC_Calc_1,"T_both_approved")</f>
        <v>2.5349999999999998E-2</v>
      </c>
    </row>
    <row r="55" spans="3:7" ht="15" customHeight="1" x14ac:dyDescent="0.45">
      <c r="F55" s="7">
        <f>(PeakRevBlockbuster+PeakRevModerate)*NPVMultiplier</f>
        <v>3675000000</v>
      </c>
      <c r="G55" s="6">
        <f>_xll.MC_NodeValue(_MC_Calc_1,"T_both_approved")</f>
        <v>3535000000</v>
      </c>
    </row>
    <row r="56" spans="3:7" ht="15" customHeight="1" x14ac:dyDescent="0.45">
      <c r="E56" s="4" t="str">
        <f>_xll.MC_NodeDecision(_MC_Calc_1,"C_portfolio_both_p23")</f>
        <v>optimal</v>
      </c>
      <c r="F56" s="2" t="s">
        <v>9</v>
      </c>
    </row>
    <row r="57" spans="3:7" ht="15" customHeight="1" x14ac:dyDescent="0.45">
      <c r="E57" s="7">
        <v>-100000000</v>
      </c>
      <c r="F57" s="6">
        <f>_xll.MC_NodeValue(_MC_Calc_1,"C_portfolio_both_p23")</f>
        <v>1144500000</v>
      </c>
    </row>
    <row r="58" spans="3:7" ht="15" customHeight="1" x14ac:dyDescent="0.45">
      <c r="F58" s="5">
        <v>0.38</v>
      </c>
      <c r="G58" s="1">
        <f>_xll.MC_NodeProbability(_MC_Calc_1,"T_one_approved")</f>
        <v>0.16055</v>
      </c>
    </row>
    <row r="59" spans="3:7" ht="15" customHeight="1" x14ac:dyDescent="0.45">
      <c r="F59" s="7">
        <f>PeakRevBlockbuster*NPVMultiplier</f>
        <v>2800000000</v>
      </c>
      <c r="G59" s="6">
        <f>_xll.MC_NodeValue(_MC_Calc_1,"T_one_approved")</f>
        <v>2660000000</v>
      </c>
    </row>
    <row r="60" spans="3:7" ht="15" customHeight="1" x14ac:dyDescent="0.45">
      <c r="F60" s="5">
        <v>0.56000000000000005</v>
      </c>
      <c r="G60" s="1">
        <f>_xll.MC_NodeProbability(_MC_Calc_1,"T_neither_approved")</f>
        <v>0.2366</v>
      </c>
    </row>
    <row r="61" spans="3:7" ht="15" customHeight="1" x14ac:dyDescent="0.45">
      <c r="F61" s="7">
        <v>0</v>
      </c>
      <c r="G61" s="6">
        <f>_xll.MC_NodeValue(_MC_Calc_1,"T_neither_approved")</f>
        <v>-140000000</v>
      </c>
    </row>
    <row r="62" spans="3:7" ht="15" customHeight="1" x14ac:dyDescent="0.45">
      <c r="D62" s="5">
        <v>0.42249999999999999</v>
      </c>
      <c r="E62" s="3" t="s">
        <v>10</v>
      </c>
    </row>
    <row r="63" spans="3:7" ht="15" customHeight="1" x14ac:dyDescent="0.45">
      <c r="D63" s="7">
        <v>-30000000</v>
      </c>
      <c r="E63" s="6">
        <f>_xll.MC_NodeValue(_MC_Calc_1,"D_portfolio_both")</f>
        <v>1144500000</v>
      </c>
    </row>
    <row r="64" spans="3:7" ht="15" customHeight="1" x14ac:dyDescent="0.45">
      <c r="F64" s="5">
        <v>0.24</v>
      </c>
      <c r="G64" s="1">
        <f>_xll.MC_NodeProbability(_MC_Calc_1,"T_pick_approved")</f>
        <v>0.10139999999999999</v>
      </c>
    </row>
    <row r="65" spans="3:7" ht="15" customHeight="1" x14ac:dyDescent="0.45">
      <c r="F65" s="7">
        <f>PeakRevBlockbuster*NPVMultiplier+LicenseDealValue</f>
        <v>2900000000</v>
      </c>
      <c r="G65" s="6">
        <f>_xll.MC_NodeValue(_MC_Calc_1,"T_pick_approved")</f>
        <v>2810000000</v>
      </c>
    </row>
    <row r="66" spans="3:7" ht="15" customHeight="1" x14ac:dyDescent="0.45">
      <c r="E66" s="4" t="str">
        <f>_xll.MC_NodeDecision(_MC_Calc_1,"C_portfolio_pick")</f>
        <v/>
      </c>
      <c r="F66" s="2" t="s">
        <v>11</v>
      </c>
    </row>
    <row r="67" spans="3:7" ht="15" customHeight="1" x14ac:dyDescent="0.45">
      <c r="E67" s="7">
        <v>-50000000</v>
      </c>
      <c r="F67" s="6">
        <f>_xll.MC_NodeValue(_MC_Calc_1,"C_portfolio_pick")</f>
        <v>682000000</v>
      </c>
    </row>
    <row r="68" spans="3:7" ht="15" customHeight="1" x14ac:dyDescent="0.45">
      <c r="F68" s="5">
        <v>0.76</v>
      </c>
      <c r="G68" s="1">
        <f>_xll.MC_NodeProbability(_MC_Calc_1,"T_pick_failed")</f>
        <v>0.3211</v>
      </c>
    </row>
    <row r="69" spans="3:7" ht="15" customHeight="1" x14ac:dyDescent="0.45">
      <c r="F69" s="7">
        <f>LicenseDealValue</f>
        <v>100000000</v>
      </c>
      <c r="G69" s="6">
        <f>_xll.MC_NodeValue(_MC_Calc_1,"T_pick_failed")</f>
        <v>10000000</v>
      </c>
    </row>
    <row r="70" spans="3:7" ht="15" customHeight="1" x14ac:dyDescent="0.45">
      <c r="C70" s="4" t="str">
        <f>_xll.MC_NodeDecision(_MC_Calc_1,"C_portfolio")</f>
        <v>optimal</v>
      </c>
      <c r="D70" s="2" t="s">
        <v>12</v>
      </c>
    </row>
    <row r="71" spans="3:7" ht="15" customHeight="1" x14ac:dyDescent="0.45">
      <c r="C71" s="7">
        <f>-PhaseICost*2</f>
        <v>-10000000</v>
      </c>
      <c r="D71" s="6">
        <f>_xll.MC_NodeValue(_MC_Calc_1,"C_portfolio")</f>
        <v>776711250</v>
      </c>
    </row>
    <row r="72" spans="3:7" ht="15" customHeight="1" x14ac:dyDescent="0.45">
      <c r="E72" s="5">
        <v>0.24</v>
      </c>
      <c r="F72" s="1">
        <f>_xll.MC_NodeProbability(_MC_Calc_1,"T_survivor_approved")</f>
        <v>0.10920000000000001</v>
      </c>
    </row>
    <row r="73" spans="3:7" ht="15" customHeight="1" x14ac:dyDescent="0.45">
      <c r="E73" s="7">
        <f>PeakRevBlockbuster*NPVMultiplier</f>
        <v>2800000000</v>
      </c>
      <c r="F73" s="6">
        <f>_xll.MC_NodeValue(_MC_Calc_1,"T_survivor_approved")</f>
        <v>2775000000</v>
      </c>
    </row>
    <row r="74" spans="3:7" ht="15" customHeight="1" x14ac:dyDescent="0.45">
      <c r="D74" s="5">
        <v>0.45500000000000002</v>
      </c>
      <c r="E74" s="2" t="s">
        <v>13</v>
      </c>
    </row>
    <row r="75" spans="3:7" ht="15" customHeight="1" x14ac:dyDescent="0.45">
      <c r="D75" s="7">
        <v>-15000000</v>
      </c>
      <c r="E75" s="6">
        <f>_xll.MC_NodeValue(_MC_Calc_1,"C_portfolio_one")</f>
        <v>647000000</v>
      </c>
    </row>
    <row r="76" spans="3:7" ht="15" customHeight="1" x14ac:dyDescent="0.45">
      <c r="E76" s="5">
        <v>0.76</v>
      </c>
      <c r="F76" s="1">
        <f>_xll.MC_NodeProbability(_MC_Calc_1,"T_survivor_failed")</f>
        <v>0.3458</v>
      </c>
    </row>
    <row r="77" spans="3:7" ht="15" customHeight="1" x14ac:dyDescent="0.45">
      <c r="E77" s="7">
        <v>0</v>
      </c>
      <c r="F77" s="6">
        <f>_xll.MC_NodeValue(_MC_Calc_1,"T_survivor_failed")</f>
        <v>-25000000</v>
      </c>
    </row>
    <row r="78" spans="3:7" ht="15" customHeight="1" x14ac:dyDescent="0.45">
      <c r="D78" s="5">
        <v>0.1225</v>
      </c>
      <c r="E78" s="1">
        <f>_xll.MC_NodeProbability(_MC_Calc_1,"T_portfolio_fail")</f>
        <v>0.1225</v>
      </c>
    </row>
    <row r="79" spans="3:7" ht="15" customHeight="1" x14ac:dyDescent="0.45">
      <c r="D79" s="7">
        <v>0</v>
      </c>
      <c r="E79" s="6">
        <f>_xll.MC_NodeValue(_MC_Calc_1,"T_portfolio_fail")</f>
        <v>-10000000</v>
      </c>
    </row>
    <row r="80" spans="3:7" ht="15" customHeight="1" x14ac:dyDescent="0.45">
      <c r="C80" s="4" t="str">
        <f>_xll.MC_NodeDecision(_MC_Calc_1,"T_license")</f>
        <v/>
      </c>
      <c r="D80" s="1">
        <f>_xll.MC_NodeProbability(_MC_Calc_1,"T_license")</f>
        <v>1</v>
      </c>
    </row>
    <row r="81" spans="3:4" ht="15" customHeight="1" x14ac:dyDescent="0.45">
      <c r="C81" s="7">
        <f>LicenseDealValue*2</f>
        <v>200000000</v>
      </c>
      <c r="D81" s="6">
        <f>_xll.MC_NodeValue(_MC_Calc_1,"T_license")</f>
        <v>200000000</v>
      </c>
    </row>
    <row r="82" spans="3:4" ht="15" customHeight="1" x14ac:dyDescent="0.45">
      <c r="C82" s="4" t="str">
        <f>_xll.MC_NodeDecision(_MC_Calc_1,"T_nothing")</f>
        <v/>
      </c>
      <c r="D82" s="1">
        <f>_xll.MC_NodeProbability(_MC_Calc_1,"T_nothing")</f>
        <v>1</v>
      </c>
    </row>
    <row r="83" spans="3:4" ht="15" customHeight="1" x14ac:dyDescent="0.45">
      <c r="C83" s="7">
        <v>0</v>
      </c>
      <c r="D83" s="6">
        <f>_xll.MC_NodeValue(_MC_Calc_1,"T_nothing")</f>
        <v>0</v>
      </c>
    </row>
    <row r="84" spans="3:4" ht="15" customHeight="1" x14ac:dyDescent="0.45"/>
    <row r="85" spans="3:4" ht="15" customHeight="1" x14ac:dyDescent="0.45"/>
    <row r="86" spans="3:4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139</vt:i4>
      </vt:variant>
    </vt:vector>
  </HeadingPairs>
  <TitlesOfParts>
    <vt:vector size="141" baseType="lpstr">
      <vt:lpstr>Problem</vt:lpstr>
      <vt:lpstr>MC_Tree_1</vt:lpstr>
      <vt:lpstr>_MC_Calc_1</vt:lpstr>
      <vt:lpstr>LicenseDealValue</vt:lpstr>
      <vt:lpstr>MC_Tree_1!MC_BD_D_launch_b_C_p3b</vt:lpstr>
      <vt:lpstr>MC_Tree_1!MC_BD_D_launch_b_T_license_b</vt:lpstr>
      <vt:lpstr>MC_Tree_1!MC_BD_D_portfolio_both_C_portfolio_both_p23</vt:lpstr>
      <vt:lpstr>MC_Tree_1!MC_BD_D_portfolio_both_C_portfolio_pick</vt:lpstr>
      <vt:lpstr>MC_Tree_1!MC_BD_D_root_C_p1a</vt:lpstr>
      <vt:lpstr>MC_Tree_1!MC_BD_D_root_C_p1b</vt:lpstr>
      <vt:lpstr>MC_Tree_1!MC_BD_D_root_C_portfolio</vt:lpstr>
      <vt:lpstr>MC_Tree_1!MC_BD_D_root_T_license</vt:lpstr>
      <vt:lpstr>MC_Tree_1!MC_BD_D_root_T_nothing</vt:lpstr>
      <vt:lpstr>MC_Tree_1!MC_BP_C_p1a_C_p2a</vt:lpstr>
      <vt:lpstr>MC_Tree_1!MC_BP_C_p1a_T_fail_p1a</vt:lpstr>
      <vt:lpstr>MC_Tree_1!MC_BP_C_p1b_C_p2b</vt:lpstr>
      <vt:lpstr>MC_Tree_1!MC_BP_C_p1b_T_fail_p1b</vt:lpstr>
      <vt:lpstr>MC_Tree_1!MC_BP_C_p2a_C_p3a</vt:lpstr>
      <vt:lpstr>MC_Tree_1!MC_BP_C_p2a_T_fail_p2a</vt:lpstr>
      <vt:lpstr>MC_Tree_1!MC_BP_C_p2b_D_launch_b</vt:lpstr>
      <vt:lpstr>MC_Tree_1!MC_BP_C_p2b_T_fail_p2b</vt:lpstr>
      <vt:lpstr>MC_Tree_1!MC_BP_C_p3a_T_approved_a</vt:lpstr>
      <vt:lpstr>MC_Tree_1!MC_BP_C_p3a_T_fail_p3a</vt:lpstr>
      <vt:lpstr>MC_Tree_1!MC_BP_C_p3b_T_approved_b</vt:lpstr>
      <vt:lpstr>MC_Tree_1!MC_BP_C_p3b_T_fail_p3b</vt:lpstr>
      <vt:lpstr>MC_Tree_1!MC_BP_C_portfolio_both_p23_T_both_approved</vt:lpstr>
      <vt:lpstr>MC_Tree_1!MC_BP_C_portfolio_both_p23_T_neither_approved</vt:lpstr>
      <vt:lpstr>MC_Tree_1!MC_BP_C_portfolio_both_p23_T_one_approved</vt:lpstr>
      <vt:lpstr>MC_Tree_1!MC_BP_C_portfolio_C_portfolio_one</vt:lpstr>
      <vt:lpstr>MC_Tree_1!MC_BP_C_portfolio_D_portfolio_both</vt:lpstr>
      <vt:lpstr>MC_Tree_1!MC_BP_C_portfolio_one_T_survivor_approved</vt:lpstr>
      <vt:lpstr>MC_Tree_1!MC_BP_C_portfolio_one_T_survivor_failed</vt:lpstr>
      <vt:lpstr>MC_Tree_1!MC_BP_C_portfolio_pick_T_pick_approved</vt:lpstr>
      <vt:lpstr>MC_Tree_1!MC_BP_C_portfolio_pick_T_pick_failed</vt:lpstr>
      <vt:lpstr>MC_Tree_1!MC_BP_C_portfolio_T_portfolio_fail</vt:lpstr>
      <vt:lpstr>MC_Tree_1!MC_BV_C_p1a_C_p2a</vt:lpstr>
      <vt:lpstr>MC_Tree_1!MC_BV_C_p1a_T_fail_p1a</vt:lpstr>
      <vt:lpstr>MC_Tree_1!MC_BV_C_p1b_C_p2b</vt:lpstr>
      <vt:lpstr>MC_Tree_1!MC_BV_C_p1b_T_fail_p1b</vt:lpstr>
      <vt:lpstr>MC_Tree_1!MC_BV_C_p2a_C_p3a</vt:lpstr>
      <vt:lpstr>MC_Tree_1!MC_BV_C_p2a_T_fail_p2a</vt:lpstr>
      <vt:lpstr>MC_Tree_1!MC_BV_C_p2b_D_launch_b</vt:lpstr>
      <vt:lpstr>MC_Tree_1!MC_BV_C_p2b_T_fail_p2b</vt:lpstr>
      <vt:lpstr>MC_Tree_1!MC_BV_C_p3a_T_approved_a</vt:lpstr>
      <vt:lpstr>MC_Tree_1!MC_BV_C_p3a_T_fail_p3a</vt:lpstr>
      <vt:lpstr>MC_Tree_1!MC_BV_C_p3b_T_approved_b</vt:lpstr>
      <vt:lpstr>MC_Tree_1!MC_BV_C_p3b_T_fail_p3b</vt:lpstr>
      <vt:lpstr>MC_Tree_1!MC_BV_C_portfolio_both_p23_T_both_approved</vt:lpstr>
      <vt:lpstr>MC_Tree_1!MC_BV_C_portfolio_both_p23_T_neither_approved</vt:lpstr>
      <vt:lpstr>MC_Tree_1!MC_BV_C_portfolio_both_p23_T_one_approved</vt:lpstr>
      <vt:lpstr>MC_Tree_1!MC_BV_C_portfolio_C_portfolio_one</vt:lpstr>
      <vt:lpstr>MC_Tree_1!MC_BV_C_portfolio_D_portfolio_both</vt:lpstr>
      <vt:lpstr>MC_Tree_1!MC_BV_C_portfolio_one_T_survivor_approved</vt:lpstr>
      <vt:lpstr>MC_Tree_1!MC_BV_C_portfolio_one_T_survivor_failed</vt:lpstr>
      <vt:lpstr>MC_Tree_1!MC_BV_C_portfolio_pick_T_pick_approved</vt:lpstr>
      <vt:lpstr>MC_Tree_1!MC_BV_C_portfolio_pick_T_pick_failed</vt:lpstr>
      <vt:lpstr>MC_Tree_1!MC_BV_C_portfolio_T_portfolio_fail</vt:lpstr>
      <vt:lpstr>MC_Tree_1!MC_BV_D_launch_b_C_p3b</vt:lpstr>
      <vt:lpstr>MC_Tree_1!MC_BV_D_launch_b_T_license_b</vt:lpstr>
      <vt:lpstr>MC_Tree_1!MC_BV_D_portfolio_both_C_portfolio_both_p23</vt:lpstr>
      <vt:lpstr>MC_Tree_1!MC_BV_D_portfolio_both_C_portfolio_pick</vt:lpstr>
      <vt:lpstr>MC_Tree_1!MC_BV_D_root_C_p1a</vt:lpstr>
      <vt:lpstr>MC_Tree_1!MC_BV_D_root_C_p1b</vt:lpstr>
      <vt:lpstr>MC_Tree_1!MC_BV_D_root_C_portfolio</vt:lpstr>
      <vt:lpstr>MC_Tree_1!MC_BV_D_root_T_license</vt:lpstr>
      <vt:lpstr>MC_Tree_1!MC_BV_D_root_T_nothing</vt:lpstr>
      <vt:lpstr>MC_Tree_1!MC_N_C_p1a</vt:lpstr>
      <vt:lpstr>MC_Tree_1!MC_N_C_p1b</vt:lpstr>
      <vt:lpstr>MC_Tree_1!MC_N_C_p2a</vt:lpstr>
      <vt:lpstr>MC_Tree_1!MC_N_C_p2b</vt:lpstr>
      <vt:lpstr>MC_Tree_1!MC_N_C_p3a</vt:lpstr>
      <vt:lpstr>MC_Tree_1!MC_N_C_p3b</vt:lpstr>
      <vt:lpstr>MC_Tree_1!MC_N_C_portfolio</vt:lpstr>
      <vt:lpstr>MC_Tree_1!MC_N_C_portfolio_both_p23</vt:lpstr>
      <vt:lpstr>MC_Tree_1!MC_N_C_portfolio_one</vt:lpstr>
      <vt:lpstr>MC_Tree_1!MC_N_C_portfolio_pick</vt:lpstr>
      <vt:lpstr>MC_Tree_1!MC_N_D_launch_b</vt:lpstr>
      <vt:lpstr>MC_Tree_1!MC_N_D_portfolio_both</vt:lpstr>
      <vt:lpstr>MC_Tree_1!MC_N_D_root</vt:lpstr>
      <vt:lpstr>MC_Tree_1!MC_NP_T_approved_a</vt:lpstr>
      <vt:lpstr>MC_Tree_1!MC_NP_T_approved_b</vt:lpstr>
      <vt:lpstr>MC_Tree_1!MC_NP_T_both_approved</vt:lpstr>
      <vt:lpstr>MC_Tree_1!MC_NP_T_fail_p1a</vt:lpstr>
      <vt:lpstr>MC_Tree_1!MC_NP_T_fail_p1b</vt:lpstr>
      <vt:lpstr>MC_Tree_1!MC_NP_T_fail_p2a</vt:lpstr>
      <vt:lpstr>MC_Tree_1!MC_NP_T_fail_p2b</vt:lpstr>
      <vt:lpstr>MC_Tree_1!MC_NP_T_fail_p3a</vt:lpstr>
      <vt:lpstr>MC_Tree_1!MC_NP_T_fail_p3b</vt:lpstr>
      <vt:lpstr>MC_Tree_1!MC_NP_T_license</vt:lpstr>
      <vt:lpstr>MC_Tree_1!MC_NP_T_license_b</vt:lpstr>
      <vt:lpstr>MC_Tree_1!MC_NP_T_neither_approved</vt:lpstr>
      <vt:lpstr>MC_Tree_1!MC_NP_T_nothing</vt:lpstr>
      <vt:lpstr>MC_Tree_1!MC_NP_T_one_approved</vt:lpstr>
      <vt:lpstr>MC_Tree_1!MC_NP_T_pick_approved</vt:lpstr>
      <vt:lpstr>MC_Tree_1!MC_NP_T_pick_failed</vt:lpstr>
      <vt:lpstr>MC_Tree_1!MC_NP_T_portfolio_fail</vt:lpstr>
      <vt:lpstr>MC_Tree_1!MC_NP_T_survivor_approved</vt:lpstr>
      <vt:lpstr>MC_Tree_1!MC_NP_T_survivor_failed</vt:lpstr>
      <vt:lpstr>MC_Tree_1!MC_V_C_p1a</vt:lpstr>
      <vt:lpstr>MC_Tree_1!MC_V_C_p1b</vt:lpstr>
      <vt:lpstr>MC_Tree_1!MC_V_C_p2a</vt:lpstr>
      <vt:lpstr>MC_Tree_1!MC_V_C_p2b</vt:lpstr>
      <vt:lpstr>MC_Tree_1!MC_V_C_p3a</vt:lpstr>
      <vt:lpstr>MC_Tree_1!MC_V_C_p3b</vt:lpstr>
      <vt:lpstr>MC_Tree_1!MC_V_C_portfolio</vt:lpstr>
      <vt:lpstr>MC_Tree_1!MC_V_C_portfolio_both_p23</vt:lpstr>
      <vt:lpstr>MC_Tree_1!MC_V_C_portfolio_one</vt:lpstr>
      <vt:lpstr>MC_Tree_1!MC_V_C_portfolio_pick</vt:lpstr>
      <vt:lpstr>MC_Tree_1!MC_V_D_launch_b</vt:lpstr>
      <vt:lpstr>MC_Tree_1!MC_V_D_portfolio_both</vt:lpstr>
      <vt:lpstr>MC_Tree_1!MC_V_D_root</vt:lpstr>
      <vt:lpstr>MC_Tree_1!MC_V_T_approved_a</vt:lpstr>
      <vt:lpstr>MC_Tree_1!MC_V_T_approved_b</vt:lpstr>
      <vt:lpstr>MC_Tree_1!MC_V_T_both_approved</vt:lpstr>
      <vt:lpstr>MC_Tree_1!MC_V_T_fail_p1a</vt:lpstr>
      <vt:lpstr>MC_Tree_1!MC_V_T_fail_p1b</vt:lpstr>
      <vt:lpstr>MC_Tree_1!MC_V_T_fail_p2a</vt:lpstr>
      <vt:lpstr>MC_Tree_1!MC_V_T_fail_p2b</vt:lpstr>
      <vt:lpstr>MC_Tree_1!MC_V_T_fail_p3a</vt:lpstr>
      <vt:lpstr>MC_Tree_1!MC_V_T_fail_p3b</vt:lpstr>
      <vt:lpstr>MC_Tree_1!MC_V_T_license</vt:lpstr>
      <vt:lpstr>MC_Tree_1!MC_V_T_license_b</vt:lpstr>
      <vt:lpstr>MC_Tree_1!MC_V_T_neither_approved</vt:lpstr>
      <vt:lpstr>MC_Tree_1!MC_V_T_nothing</vt:lpstr>
      <vt:lpstr>MC_Tree_1!MC_V_T_one_approved</vt:lpstr>
      <vt:lpstr>MC_Tree_1!MC_V_T_pick_approved</vt:lpstr>
      <vt:lpstr>MC_Tree_1!MC_V_T_pick_failed</vt:lpstr>
      <vt:lpstr>MC_Tree_1!MC_V_T_portfolio_fail</vt:lpstr>
      <vt:lpstr>MC_Tree_1!MC_V_T_survivor_approved</vt:lpstr>
      <vt:lpstr>MC_Tree_1!MC_V_T_survivor_failed</vt:lpstr>
      <vt:lpstr>NPVMultiplier</vt:lpstr>
      <vt:lpstr>PeakRevBlockbuster</vt:lpstr>
      <vt:lpstr>PeakRevModerate</vt:lpstr>
      <vt:lpstr>PeakRevNiche</vt:lpstr>
      <vt:lpstr>PhaseICost</vt:lpstr>
      <vt:lpstr>PhaseIICost</vt:lpstr>
      <vt:lpstr>PhaseIIICost</vt:lpstr>
      <vt:lpstr>PhaseIIISuccessRate</vt:lpstr>
      <vt:lpstr>PhaseIISuccessRate</vt:lpstr>
      <vt:lpstr>PhaseISuccessRate</vt:lpstr>
      <vt:lpstr>RegulatoryFilingCost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2026-03-27T14:59:43Z</dcterms:created>
  <dcterms:modified xsi:type="dcterms:W3CDTF">2026-03-27T14:59:56Z</dcterms:modified>
</cp:coreProperties>
</file>