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28FED75C-4658-4713-AE70-EE5E5B6FA786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o0_cell" hidden="1">Model!$F$16</definedName>
    <definedName name="M0_v0_cell" hidden="1">Model!$B$7</definedName>
    <definedName name="M0_v1_cell" hidden="1">Model!$B$8</definedName>
    <definedName name="M0_v10_cell" hidden="1">Model!$B$17</definedName>
    <definedName name="M0_v11_cell" hidden="1">Model!$B$18</definedName>
    <definedName name="M0_v12_cell" hidden="1">Model!$B$19</definedName>
    <definedName name="M0_v13_cell" hidden="1">Model!$B$20</definedName>
    <definedName name="M0_v14_cell" hidden="1">Model!$B$21</definedName>
    <definedName name="M0_v15_cell" hidden="1">Model!$B$22</definedName>
    <definedName name="M0_v16_cell" hidden="1">Model!$B$23</definedName>
    <definedName name="M0_v17_cell" hidden="1">Model!$B$24</definedName>
    <definedName name="M0_v18_cell" hidden="1">Model!$B$25</definedName>
    <definedName name="M0_v19_cell" hidden="1">Model!$B$26</definedName>
    <definedName name="M0_v2_cell" hidden="1">Model!$B$9</definedName>
    <definedName name="M0_v3_cell" hidden="1">Model!$B$10</definedName>
    <definedName name="M0_v4_cell" hidden="1">Model!$B$11</definedName>
    <definedName name="M0_v5_cell" hidden="1">Model!$B$12</definedName>
    <definedName name="M0_v6_cell" hidden="1">Model!$B$13</definedName>
    <definedName name="M0_v7_cell" hidden="1">Model!$B$14</definedName>
    <definedName name="M0_v8_cell" hidden="1">Model!$B$15</definedName>
    <definedName name="M0_v9_cell" hidden="1">Model!$B$16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<sst xmlns="http://schemas.openxmlformats.org/spreadsheetml/2006/main" count="72" uniqueCount="72">
  <si>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Render Farm — Frame Distribution / Makespan (20 shots -&gt; 6 nodes)</t>
  </si>
  <si>
    <t>A combinatorial assignment showcase: 20 node assignments held in a Schedule group — the group is what makes Method = Auto pick the Genetic Algorithm.</t>
  </si>
  <si>
    <t>Generated by ModelRisk Studio — native optimizer example library.</t>
  </si>
  <si>
    <t>What this workbook demonstrates</t>
  </si>
  <si>
    <t>This workbook showcases the ModelRisk optimizer on a COMBINATORIAL assignment problem. Placing 20 shots</t>
  </si>
  <si>
    <t>on 6 render nodes gives 6^20 (about 3.7 x 10^15) possible layouts — far too many to enumerate, even though</t>
  </si>
  <si>
    <t>the sheet itself is small. Method = Auto detects the combinatorial assignment GROUP and routes the model to</t>
  </si>
  <si>
    <t>the GENETIC ALGORITHM (GA). That routing is structural, not a tuning preference: any Order / Project /</t>
  </si>
  <si>
    <t>Schedule group goes to GA, because the engine has to preserve the group structure while it searches.</t>
  </si>
  <si>
    <t>GA carries a whole population of candidate layouts and recombines their good parts, so it keeps finding</t>
  </si>
  <si>
    <t>better assignments across the run. The problem is deliberately sized so a classic (non-Turbo) run finishes</t>
  </si>
  <si>
    <t>in minutes rather than hours: the search ends on stagnation or on the trial budget (900 trials, stagnation</t>
  </si>
  <si>
    <t>after 400), and the Time (max) limit of 1800 s is only a safety net.</t>
  </si>
  <si>
    <t>What this workbook models</t>
  </si>
  <si>
    <t>A render farm must place 20 shots on 6 identical nodes running in parallel. Each shot’s render time is</t>
  </si>
  <si>
    <t>uncertain but tight (normal, 3% sd). A node finishes when all its shots are rendered; the batch finishes</t>
  </si>
  <si>
    <t>at the makespan = the busiest node’s total time. Six heavy hero-shots (84–95 min) — about one per node —</t>
  </si>
  <si>
    <t>must be spread around fourteen light ones (10–30 min). Assign shots to nodes to MINIMISE the Mean makespan.</t>
  </si>
  <si>
    <t>Decision, objective and constraint</t>
  </si>
  <si>
    <t>Decision</t>
  </si>
  <si>
    <t>20 integer node assignments (Model!B7:B26), each 0..5 — a Schedule (assignment) group</t>
  </si>
  <si>
    <t>Objective</t>
  </si>
  <si>
    <t>Minimise the Mean makespan = Mean of MAX(node loads), Model!F16</t>
  </si>
  <si>
    <t>Constraint</t>
  </si>
  <si>
    <t>None — any assignment is valid (a node may take many shots)</t>
  </si>
  <si>
    <t>Engine — why the Genetic Algorithm</t>
  </si>
  <si>
    <t>Parallel-machine makespan (P||Cmax) is NP-hard and rugged: the heavy hero-shots must land on different</t>
  </si>
  <si>
    <t>nodes, and moving one shot usually just shifts the bottleneck, so a search that changes one coordinate</t>
  </si>
  <si>
    <t>at a time can settle into a local trap. GA recombines whole node layouts from a population and repairs</t>
  </si>
  <si>
    <t>them, which lets it leave such traps. Routing does not depend on which engine wins a given instance:</t>
  </si>
  <si>
    <t>Method = Auto sends any Order / Project / Schedule group to GA, the engine that keeps the group valid.</t>
  </si>
  <si>
    <t>How to run</t>
  </si>
  <si>
    <t>1. ModelRisk ribbon -&gt; Optimizer (the saved task opens). 2. Start Optimization.</t>
  </si>
  <si>
    <t>3. Read the node assignments in B7:B26 and the Mean makespan in F16.</t>
  </si>
  <si>
    <t>Render Farm - Frame Distribution (Makespan)</t>
  </si>
  <si>
    <t>Distribute 20 shots across 6 render nodes so the whole batch finishes as early as possible.</t>
  </si>
  <si>
    <t>▒ Input (edit)</t>
  </si>
  <si>
    <t>▒ Output (sim)</t>
  </si>
  <si>
    <t>▒ Decision (adjustable)</t>
  </si>
  <si>
    <t>▒ Objective / key</t>
  </si>
  <si>
    <t>Shots (decision = node 0..5; sizes are uncertain, low spread)</t>
  </si>
  <si>
    <t>Shot</t>
  </si>
  <si>
    <t>Node (dec)</t>
  </si>
  <si>
    <t>Render time min (unc.)</t>
  </si>
  <si>
    <t>Node</t>
  </si>
  <si>
    <t>Load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</si>
  <si>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</si>
  <si>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</si>
  <si>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</si>
  <si>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</si>
  <si>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</si>
  <si>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</si>
  <si>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</si>
  <si>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</si>
  <si>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</si>
  <si>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</si>
  <si>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Makespan = busiest node load - objective (Min Mean)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</si>
  <si>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</si>
  <si>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</si>
  <si>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</si>
  <si>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</si>
  <si>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</si>
  <si>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</si>
  <si>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</si>
  <si>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</si>
  <si>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</si>
  <si>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</si>
  <si>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{"format_version": "1.0", "model": "Render makespan (GA)", "settings": {"engineKind": 0, "gaPopulation": 0, "gaProbCrossover": 0.8, "gaProbMutation": 0.1, "gaSelection": 0, "gaTournamentSize": 3, "gaElitism": 2, "cmaSigma": 0.3, "cmaPopulation": 0, "cmaUseIPOP": true, "cmaPolishDampStart": 0.7, "cmaPolishDampGrowth": 0.15, "nelderMeadTol": 1e-06, "nelderMeadInitStep": 0.05, "bfgsGradH": 1e-06, "bfgsStepConvergence": true, "brentTol": 1e-13, "projGradConvergenceTol": 0.0001, "projGradConvergenceWindow": 5, "useCRN": true, "crnSeed": 0, "useRandomSeed": false, "useFixedTwister": false, "adaptScheme": 2, "repMin": 200, "repMax": 5000, "repFinalTopN": 5, "varianceTrancheEpsPct": 0.02, "varianceTrancheThreshold": 0.8, "varianceTrancheMinK": 5, "preFlightEnabled": true, "deterministicSamples": 1, "samplingType": 2, "userSamples": 0, "conDefType": 0, "conDefPenaltyKind": 0, "conDefWeight": 1.0, "conDefEvalTime": 0, "conDefPrecision": 0.0, "macroAtOptStart": "", "macroBeforeTrial": "", "macroAfterTrial": "", "macroAtOptEnd": "", "useMacroAtOptStart": false, "useMacroBeforeTrial": false, "useMacroAfterTrial": false, "useMacroAtOptEnd": false}, "stop": {"maxIterations": 900, "maxTimeSeconds": 1800.0, "parameterTolerance": 1.0, "toleranceUnit": 1, "stagnationTrials": 400, "stagnationDeviation": 1e-06, "stagnationUnit": 0, "stopOnError": false, "stopFormulaEnabled": false, "stopFormulaRef": ""}, "adj": {"variables": [{"cell": {"sheet": "Model", "row": 6, "col": 1}, "type": 1, "min": 0.0, "max": 5.0, "groupIndex": 0, "label": "", "discreteSet": []}, {"cell": {"sheet": "Model", "row": 7, "col": 1}, "type": 1, "min": 0.0, "max": 5.0, "groupIndex": 0, "label": "", "discreteSet": []}, {"cell": {"sheet": "Model", "row": 8, "col": 1}, "type": 1, "min": 0.0, "max": 5.0, "groupIndex": 0, "label": "", "discreteSet": []}, {"cell": {"sheet": "Model", "row": 9, "col": 1}, "type": 1, "min": 0.0, "max": 5.0, "groupIndex": 0, "label": "", "discreteSet": []}, {"cell": {"sheet": "Model", "row": 10, "col": 1}, "type": 1, "min": 0.0, "max": 5.0, "groupIndex": 0, "label": "", "discreteSet": []}, {"cell": {"sheet": "Model", "row": 11, "col": 1}, "type": 1, "min": 0.0, "max": 5.0, "groupIndex": 0, "label": "", "discreteSet": []}, {"cell": {"sheet": "Model", "row": 12, "col": 1}, "type": 1, "min": 0.0, "max": 5.0, "groupIndex": 0, "label": "", "discreteSet": []}, {"cell": {"sheet": "Model", "row": 13, "col": 1}, "type": 1, "min": 0.0, "max": 5.0, "groupIndex": 0, "label": "", "discreteSet": []}, {"cell": {"sheet": "Model", "row": 14, "col": 1}, "type": 1, "min": 0.0, "max": 5.0, "groupIndex": 0, "label": "", "discreteSet": []}, {"cell": {"sheet": "Model", "row": 15, "col": 1}, "type": 1, "min": 0.0, "max": 5.0, "groupIndex": 0, "label": "", "discreteSet": []}, {"cell": {"sheet": "Model", "row": 16, "col": 1}, "type": 1, "min": 0.0, "max": 5.0, "groupIndex": 0, "label": "", "discreteSet": []}, {"cell": {"sheet": "Model", "row": 17, "col": 1}, "type": 1, "min": 0.0, "max": 5.0, "groupIndex": 0, "label": "", "discreteSet": []}, {"cell": {"sheet": "Model", "row": 18, "col": 1}, "type": 1, "min": 0.0, "max": 5.0, "groupIndex": 0, "label": "", "discreteSet": []}, {"cell": {"sheet": "Model", "row": 19, "col": 1}, "type": 1, "min": 0.0, "max": 5.0, "groupIndex": 0, "label": "", "discreteSet": []}, {"cell": {"sheet": "Model", "row": 20, "col": 1}, "type": 1, "min": 0.0, "max": 5.0, "groupIndex": 0, "label": "", "discreteSet": []}, {"cell": {"sheet": "Model", "row": 21, "col": 1}, "type": 1, "min": 0.0, "max": 5.0, "groupIndex": 0, "label": "", "discreteSet": []}, {"cell": {"sheet": "Model", "row": 22, "col": 1}, "type": 1, "min": 0.0, "max": 5.0, "groupIndex": 0, "label": "", "discreteSet": []}, {"cell": {"sheet": "Model", "row": 23, "col": 1}, "type": 1, "min": 0.0, "max": 5.0, "groupIndex": 0, "label": "", "discreteSet": []}, {"cell": {"sheet": "Model", "row": 24, "col": 1}, "type": 1, "min": 0.0, "max": 5.0, "groupIndex": 0, "label": "", "discreteSet": []}, {"cell": {"sheet": "Model", "row": 25, "col": 1}, "type": 1, "min": 0.0, "max": 5.0, "groupIndex": 0, "label": "", "discreteSet": []}], "groups": [{"name": "BinAssignment", "method": 5, "budgetTolerance": 1e-09, "projectMaxItems": -1, "scheduleSlotCount": 6, "varIdx": [0, 1, 2, 3, 4, 5, 6, 7, 8, 9, 10, 11, 12, 13, 14, 15, 16, 17, 18, 19], "precedences": []}]}, "objectives": [{"name": "Render makespan (GA)", "cell": {"sheet": "Model", "row": 15, "col": 5}, "stat": {"kind": 0, "param1": 0.0, "param2": 0.0}, "mode": 1, "targetValue": 0.0}], "constraints": []}</t>
  </si>
  <si>
    <t>DSN Files Count:</t>
  </si>
  <si>
    <t>MROPTREPO/2.0</t>
  </si>
  <si>
    <t>{"format_version": "1.0", "model": "Render makespan (GA)", "settings": {"engineKind": 0, "optimizationType": 0, "useTurboSimulation":true,"gaPopulation": 0, "gaProbCrossover": 0.8, "gaProbMutation": 0.1, "gaSelection": 0, "gaTournamentSize": 3, "gaElitism": 2, "cmaSigma": 0.3, "cmaPopulation": 0, "cmaUseIPOP": true, "cmaPolishDampStart": 0.7, "cmaPolishDampGrowth": 0.15, "nelderMeadTol": 1e-06, "nelderMeadInitStep": 0.05, "bfgsGradH": 1e-06, "bfgsStepConvergence": true, "brentTol": 1e-13, "projGradConvergenceTol": 0.0001, "projGradConvergenceWindow": 5, "useCRN": true, "crnSeed": 0, "useRandomSeed": false, "useFixedTwister": false, "finalFullMcConfirm": false, "gaProjectLinearConstraints": false, "pathfinderRobust": false, "pathfinderSurrogate": true, "pathfinderGradient": true, "pathfinderCheapExplore": false, "pathfinderFeasGate": true, "pathfinderLeanDescent": true, "pathfinderSoftConstraint": false, "adaptScheme": 2, "repMin": 200, "repMax": 5000, "repFinalTopN": 5, "varianceTrancheEpsPct": 0.02, "varianceTrancheThreshold": 0.8, "varianceTrancheMinK": 5, "preFlightEnabled": true, "deterministicSamples": 1, "samplingType": 2, "userSamples": 0, "conDefType": 0, "conDefPenaltyKind": 0, "conDefWeight": 1.0, "conDefEvalTime": 0, "conDefPrecision": 0.0, "macroAtOptStart": "", "macroBeforeTrial": "", "macroAfterTrial": "", "macroAtOptEnd": "", "useMacroAtOptStart": false, "useMacroBeforeTrial": false, "useMacroAfterTrial": false, "useMacroAtOptEnd": false}, "stop": {"maxIterations": 900, "maxTimeSeconds": 1800.0, "parameterTolerance": 1.0, "toleranceUnit": 1, "stagnationTrials": 400, "stagnationDeviation": 1e-06, "stagnationUnit": 0, "stopOnError": false, "stopFormulaEnabled": false, "stopFormulaRef": ""}, "adj": {"variables": [{"cell": {"sheet": "Model", "row": 6, "col": 1}, "type": 1, "min": 0.0, "max": 5.0, "groupIndex": 0, "label": "", "discreteSet": []}, {"cell": {"sheet": "Model", "row": 7, "col": 1}, "type": 1, "min": 0.0, "max": 5.0, "groupIndex": 0, "label": "", "discreteSet": []}, {"cell": {"sheet": "Model", "row": 8, "col": 1}, "type": 1, "min": 0.0, "max": 5.0, "groupIndex": 0, "label": "", "discreteSet": []}, {"cell": {"sheet": "Model", "row": 9, "col": 1}, "type": 1, "min": 0.0, "max": 5.0, "groupIndex": 0, "label": "", "discreteSet": []}, {"cell": {"sheet": "Model", "row": 10, "col": 1}, "type": 1, "min": 0.0, "max": 5.0, "groupIndex": 0, "label": "", "discreteSet": []}, {"cell": {"sheet": "Model", "row": 11, "col": 1}, "type": 1, "min": 0.0, "max": 5.0, "groupIndex": 0, "label": "", "discreteSet": []}, {"cell": {"sheet": "Model", "row": 12, "col": 1}, "type": 1, "min": 0.0, "max": 5.0, "groupIndex": 0, "label": "", "discreteSet": []}, {"cell": {"sheet": "Model", "row": 13, "col": 1}, "type": 1, "min": 0.0, "max": 5.0, "groupIndex": 0, "label": "", "discreteSet": []}, {"cell": {"sheet": "Model", "row": 14, "col": 1}, "type": 1, "min": 0.0, "max": 5.0, "groupIndex": 0, "label": "", "discreteSet": []}, {"cell": {"sheet": "Model", "row": 15, "col": 1}, "type": 1, "min": 0.0, "max": 5.0, "groupIndex": 0, "label": "", "discreteSet": []}, {"cell": {"sheet": "Model", "row": 16, "col": 1}, "type": 1, "min": 0.0, "max": 5.0, "groupIndex": 0, "label": "", "discreteSet": []}, {"cell": {"sheet": "Model", "row": 17, "col": 1}, "type": 1, "min": 0.0, "max": 5.0, "groupIndex": 0, "label": "", "discreteSet": []}, {"cell": {"sheet": "Model", "row": 18, "col": 1}, "type": 1, "min": 0.0, "max": 5.0, "groupIndex": 0, "label": "", "discreteSet": []}, {"cell": {"sheet": "Model", "row": 19, "col": 1}, "type": 1, "min": 0.0, "max": 5.0, "groupIndex": 0, "label": "", "discreteSet": []}, {"cell": {"sheet": "Model", "row": 20, "col": 1}, "type": 1, "min": 0.0, "max": 5.0, "groupIndex": 0, "label": "", "discreteSet": []}, {"cell": {"sheet": "Model", "row": 21, "col": 1}, "type": 1, "min": 0.0, "max": 5.0, "groupIndex": 0, "label": "", "discreteSet": []}, {"cell": {"sheet": "Model", "row": 22, "col": 1}, "type": 1, "min": 0.0, "max": 5.0, "groupIndex": 0, "label": "", "discreteSet": []}, {"cell": {"sheet": "Model", "row": 23, "col": 1}, "type": 1, "min": 0.0, "max": 5.0, "groupIndex": 0, "label": "", "discreteSet": []}, {"cell": {"sheet": "Model", "row": 24, "col": 1}, "type": 1, "min": 0.0, "max": 5.0, "groupIndex": 0, "label": "", "discreteSet": []}, {"cell": {"sheet": "Model", "row": 25, "col": 1}, "type": 1, "min": 0.0, "max": 5.0, "groupIndex": 0, "label": "", "discreteSet": []}], "groups": [{"name": "BinAssignment", "method": 5, "budgetTolerance": 1e-09, "projectMaxItems": -1, "scheduleSlotCount": 6, "varIdx": [0, 1, 2, 3, 4, 5, 6, 7, 8, 9, 10, 11, 12, 13, 14, 15, 16, 17, 18, 19], "precedences": []}]}, "objectives": [{"name": "Render makespan (GA)", "cell": {"sheet": "Model", "row": 15, "col": 5}, "stat": {"kind": 0, "param1": 0.0, "param2": 0.0}, "mode": 1, "targetValue": 0.0}], "constraints": [], "frontier": {"sweptIndex": -1, "lo": 0.0, "hi": 0.0, "nPoints": 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</si>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</sst>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6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0" fontId="6" fillId="0" borderId="0" xfId="0" applyFont="1"/>
    <xf numFmtId="1" fontId="7" fillId="5" borderId="1" xfId="0" applyNumberFormat="1" applyFont="1" applyFill="1" applyBorder="1"/>
    <xf numFmtId="2" fontId="6" fillId="4" borderId="1" xfId="0" applyNumberFormat="1" applyFont="1" applyFill="1" applyBorder="1"/>
    <xf numFmtId="0" fontId="7" fillId="0" borderId="0" xfId="0" applyFont="1"/>
    <xf numFmtId="2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36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8" spans="1:2" x14ac:dyDescent="0.55000000000000004">
      <c r="A8" s="7" t="s">
        <v>6</v>
      </c>
      <c r="B8" s="8"/>
    </row>
    <row r="9" spans="1:2" x14ac:dyDescent="0.55000000000000004">
      <c r="A9" s="7" t="s">
        <v>7</v>
      </c>
      <c r="B9" s="8"/>
    </row>
    <row r="10" spans="1:2" x14ac:dyDescent="0.55000000000000004">
      <c r="A10" s="7" t="s">
        <v>8</v>
      </c>
      <c r="B10" s="8"/>
    </row>
    <row r="11" spans="1:2" x14ac:dyDescent="0.55000000000000004">
      <c r="A11" s="7" t="s">
        <v>9</v>
      </c>
      <c r="B11" s="8"/>
    </row>
    <row r="12" spans="1:2" x14ac:dyDescent="0.55000000000000004">
      <c r="A12" s="7" t="s">
        <v>10</v>
      </c>
      <c r="B12" s="8"/>
    </row>
    <row r="13" spans="1:2" x14ac:dyDescent="0.55000000000000004">
      <c r="A13" s="7" t="s">
        <v>11</v>
      </c>
      <c r="B13" s="8"/>
    </row>
    <row r="14" spans="1:2" x14ac:dyDescent="0.55000000000000004">
      <c r="A14" s="7" t="s">
        <v>12</v>
      </c>
      <c r="B14" s="8"/>
    </row>
    <row r="16" spans="1:2" ht="15.75" customHeight="1" x14ac:dyDescent="0.6">
      <c r="A16" s="5" t="s">
        <v>13</v>
      </c>
      <c r="B16" s="6"/>
    </row>
    <row r="17" spans="1:2" x14ac:dyDescent="0.55000000000000004">
      <c r="A17" s="7" t="s">
        <v>14</v>
      </c>
      <c r="B17" s="8"/>
    </row>
    <row r="18" spans="1:2" x14ac:dyDescent="0.55000000000000004">
      <c r="A18" s="7" t="s">
        <v>15</v>
      </c>
      <c r="B18" s="8"/>
    </row>
    <row r="19" spans="1:2" x14ac:dyDescent="0.55000000000000004">
      <c r="A19" s="7" t="s">
        <v>16</v>
      </c>
      <c r="B19" s="8"/>
    </row>
    <row r="20" spans="1:2" x14ac:dyDescent="0.55000000000000004">
      <c r="A20" s="7" t="s">
        <v>17</v>
      </c>
      <c r="B20" s="8"/>
    </row>
    <row r="22" spans="1:2" ht="15.75" customHeight="1" x14ac:dyDescent="0.6">
      <c r="A22" s="5" t="s">
        <v>18</v>
      </c>
      <c r="B22" s="6"/>
    </row>
    <row r="23" spans="1:2" x14ac:dyDescent="0.55000000000000004">
      <c r="A23" s="9" t="s">
        <v>19</v>
      </c>
      <c r="B23" s="10" t="s">
        <v>20</v>
      </c>
    </row>
    <row r="24" spans="1:2" x14ac:dyDescent="0.55000000000000004">
      <c r="A24" s="9" t="s">
        <v>21</v>
      </c>
      <c r="B24" s="10" t="s">
        <v>22</v>
      </c>
    </row>
    <row r="25" spans="1:2" x14ac:dyDescent="0.55000000000000004">
      <c r="A25" s="9" t="s">
        <v>23</v>
      </c>
      <c r="B25" s="10" t="s">
        <v>24</v>
      </c>
    </row>
    <row r="27" spans="1:2" ht="15.75" customHeight="1" x14ac:dyDescent="0.6">
      <c r="A27" s="5" t="s">
        <v>25</v>
      </c>
      <c r="B27" s="6"/>
    </row>
    <row r="28" spans="1:2" x14ac:dyDescent="0.55000000000000004">
      <c r="A28" s="7" t="s">
        <v>26</v>
      </c>
      <c r="B28" s="8"/>
    </row>
    <row r="29" spans="1:2" x14ac:dyDescent="0.55000000000000004">
      <c r="A29" s="7" t="s">
        <v>27</v>
      </c>
      <c r="B29" s="8"/>
    </row>
    <row r="30" spans="1:2" x14ac:dyDescent="0.55000000000000004">
      <c r="A30" s="7" t="s">
        <v>28</v>
      </c>
      <c r="B30" s="8"/>
    </row>
    <row r="31" spans="1:2" x14ac:dyDescent="0.55000000000000004">
      <c r="A31" s="7" t="s">
        <v>29</v>
      </c>
      <c r="B31" s="8"/>
    </row>
    <row r="32" spans="1:2" x14ac:dyDescent="0.55000000000000004">
      <c r="A32" s="7" t="s">
        <v>30</v>
      </c>
      <c r="B32" s="8"/>
    </row>
    <row r="34" spans="1:2" ht="15.75" customHeight="1" x14ac:dyDescent="0.6">
      <c r="A34" s="5" t="s">
        <v>31</v>
      </c>
      <c r="B34" s="6"/>
    </row>
    <row r="35" spans="1:2" x14ac:dyDescent="0.55000000000000004">
      <c r="A35" s="7" t="s">
        <v>32</v>
      </c>
      <c r="B35" s="8"/>
    </row>
    <row r="36" spans="1:2" x14ac:dyDescent="0.55000000000000004">
      <c r="A36" s="7" t="s">
        <v>33</v>
      </c>
      <c r="B36" s="8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26"/>
  <sheetViews>
    <sheetView showGridLines="0" workbookViewId="0"/>
  </sheetViews>
  <sheetFormatPr defaultRowHeight="14.4" x14ac:dyDescent="0.55000000000000004"/>
  <cols>
    <col min="1" max="1" width="16" customWidth="1"/>
    <col min="2" max="6" width="15" customWidth="1"/>
  </cols>
  <sheetData>
    <row r="1" spans="1:8" ht="18.3" customHeight="1" x14ac:dyDescent="0.7">
      <c r="A1" s="11" t="s">
        <v>34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35</v>
      </c>
    </row>
    <row r="3" spans="1:8" x14ac:dyDescent="0.55000000000000004">
      <c r="A3" s="13" t="s">
        <v>36</v>
      </c>
      <c r="C3" s="14" t="s">
        <v>37</v>
      </c>
      <c r="E3" s="15" t="s">
        <v>38</v>
      </c>
      <c r="G3" s="16" t="s">
        <v>39</v>
      </c>
    </row>
    <row r="5" spans="1:8" x14ac:dyDescent="0.55000000000000004">
      <c r="A5" s="17" t="s">
        <v>40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41</v>
      </c>
      <c r="B6" s="18" t="s">
        <v>42</v>
      </c>
      <c r="C6" s="18" t="s">
        <v>43</v>
      </c>
      <c r="E6" s="18" t="s">
        <v>44</v>
      </c>
      <c r="F6" s="18" t="s">
        <v>45</v>
      </c>
    </row>
    <row r="7" spans="1:8" x14ac:dyDescent="0.55000000000000004">
      <c r="A7" s="19" t="s">
        <v>46</v>
      </c>
      <c r="B7" s="20">
        <v>0</v>
      </c>
      <c r="C7" s="21">
        <f ca="1">_xll.VoseNormal(95,2.85)</f>
        <v>93.187371940004553</v>
      </c>
      <c r="E7">
        <v>0</v>
      </c>
      <c r="F7" s="21">
        <f t="shared" ref="F7:F12" ca="1" si="0">SUMIF($B$7:$B$26,E7,$C$7:$C$26)</f>
        <v>153.81383680410272</v>
      </c>
    </row>
    <row r="8" spans="1:8" x14ac:dyDescent="0.55000000000000004">
      <c r="A8" s="19" t="s">
        <v>47</v>
      </c>
      <c r="B8" s="20">
        <v>1</v>
      </c>
      <c r="C8" s="21">
        <f ca="1">_xll.VoseNormal(28,0.84)</f>
        <v>26.947193630271588</v>
      </c>
      <c r="E8">
        <v>1</v>
      </c>
      <c r="F8" s="21">
        <f t="shared" ca="1" si="0"/>
        <v>70.225751283701101</v>
      </c>
    </row>
    <row r="9" spans="1:8" x14ac:dyDescent="0.55000000000000004">
      <c r="A9" s="19" t="s">
        <v>48</v>
      </c>
      <c r="B9" s="20">
        <v>2</v>
      </c>
      <c r="C9" s="21">
        <f ca="1">_xll.VoseNormal(15,0.45)</f>
        <v>14.28929111683391</v>
      </c>
      <c r="E9">
        <v>2</v>
      </c>
      <c r="F9" s="21">
        <f t="shared" ca="1" si="0"/>
        <v>192.47618367519743</v>
      </c>
    </row>
    <row r="10" spans="1:8" x14ac:dyDescent="0.55000000000000004">
      <c r="A10" s="19" t="s">
        <v>49</v>
      </c>
      <c r="B10" s="20">
        <v>3</v>
      </c>
      <c r="C10" s="21">
        <f ca="1">_xll.VoseNormal(12,0.36)</f>
        <v>12.225617132879675</v>
      </c>
      <c r="E10">
        <v>3</v>
      </c>
      <c r="F10" s="21">
        <f t="shared" ca="1" si="0"/>
        <v>61.0952360481323</v>
      </c>
    </row>
    <row r="11" spans="1:8" x14ac:dyDescent="0.55000000000000004">
      <c r="A11" s="19" t="s">
        <v>50</v>
      </c>
      <c r="B11" s="20">
        <v>4</v>
      </c>
      <c r="C11" s="21">
        <f ca="1">_xll.VoseNormal(92.8,2.784)</f>
        <v>95.028212041670884</v>
      </c>
      <c r="E11">
        <v>4</v>
      </c>
      <c r="F11" s="21">
        <f t="shared" ca="1" si="0"/>
        <v>122.4433979189326</v>
      </c>
    </row>
    <row r="12" spans="1:8" x14ac:dyDescent="0.55000000000000004">
      <c r="A12" s="19" t="s">
        <v>51</v>
      </c>
      <c r="B12" s="20">
        <v>5</v>
      </c>
      <c r="C12" s="21">
        <f ca="1">_xll.VoseNormal(30,0.9)</f>
        <v>30.98692915391733</v>
      </c>
      <c r="E12">
        <v>5</v>
      </c>
      <c r="F12" s="21">
        <f t="shared" ca="1" si="0"/>
        <v>201.52505656974955</v>
      </c>
    </row>
    <row r="13" spans="1:8" x14ac:dyDescent="0.55000000000000004">
      <c r="A13" s="19" t="s">
        <v>52</v>
      </c>
      <c r="B13" s="20">
        <v>0</v>
      </c>
      <c r="C13" s="21">
        <f ca="1">_xll.VoseNormal(18,0.54)</f>
        <v>18.153154352704465</v>
      </c>
      <c r="F13" s="21"/>
    </row>
    <row r="14" spans="1:8" x14ac:dyDescent="0.55000000000000004">
      <c r="A14" s="19" t="s">
        <v>53</v>
      </c>
      <c r="B14" s="20">
        <v>1</v>
      </c>
      <c r="C14" s="21">
        <f ca="1">_xll.VoseNormal(10,0.3)</f>
        <v>9.851137718216247</v>
      </c>
      <c r="F14" s="21"/>
    </row>
    <row r="15" spans="1:8" x14ac:dyDescent="0.55000000000000004">
      <c r="A15" s="19" t="s">
        <v>54</v>
      </c>
      <c r="B15" s="20">
        <v>2</v>
      </c>
      <c r="C15" s="21">
        <f ca="1">_xll.VoseNormal(90.6,2.718)</f>
        <v>95.093022559758026</v>
      </c>
    </row>
    <row r="16" spans="1:8" x14ac:dyDescent="0.55000000000000004">
      <c r="A16" s="19" t="s">
        <v>55</v>
      </c>
      <c r="B16" s="20">
        <v>3</v>
      </c>
      <c r="C16" s="21">
        <f ca="1">_xll.VoseNormal(26,0.78)</f>
        <v>23.755725151626212</v>
      </c>
      <c r="E16" s="22" t="s">
        <v>56</v>
      </c>
      <c r="F16" s="23">
        <f ca="1">MAX(F7:F12)</f>
        <v>201.52505656974955</v>
      </c>
    </row>
    <row r="17" spans="1:3" x14ac:dyDescent="0.55000000000000004">
      <c r="A17" s="19" t="s">
        <v>57</v>
      </c>
      <c r="B17" s="20">
        <v>4</v>
      </c>
      <c r="C17" s="21">
        <f ca="1">_xll.VoseNormal(14,0.42)</f>
        <v>14.324896845367654</v>
      </c>
    </row>
    <row r="18" spans="1:3" x14ac:dyDescent="0.55000000000000004">
      <c r="A18" s="19" t="s">
        <v>58</v>
      </c>
      <c r="B18" s="20">
        <v>5</v>
      </c>
      <c r="C18" s="21">
        <f ca="1">_xll.VoseNormal(88.4,2.652)</f>
        <v>91.120837617707934</v>
      </c>
    </row>
    <row r="19" spans="1:3" x14ac:dyDescent="0.55000000000000004">
      <c r="A19" s="19" t="s">
        <v>59</v>
      </c>
      <c r="B19" s="20">
        <v>0</v>
      </c>
      <c r="C19" s="21">
        <f ca="1">_xll.VoseNormal(21,0.63)</f>
        <v>21.446018521021191</v>
      </c>
    </row>
    <row r="20" spans="1:3" x14ac:dyDescent="0.55000000000000004">
      <c r="A20" s="19" t="s">
        <v>60</v>
      </c>
      <c r="B20" s="20">
        <v>1</v>
      </c>
      <c r="C20" s="21">
        <f ca="1">_xll.VoseNormal(17,0.51)</f>
        <v>16.69404383192791</v>
      </c>
    </row>
    <row r="21" spans="1:3" x14ac:dyDescent="0.55000000000000004">
      <c r="A21" s="19" t="s">
        <v>61</v>
      </c>
      <c r="B21" s="20">
        <v>2</v>
      </c>
      <c r="C21" s="21">
        <f ca="1">_xll.VoseNormal(86.2,2.586)</f>
        <v>83.093869998605498</v>
      </c>
    </row>
    <row r="22" spans="1:3" x14ac:dyDescent="0.55000000000000004">
      <c r="A22" s="19" t="s">
        <v>62</v>
      </c>
      <c r="B22" s="20">
        <v>3</v>
      </c>
      <c r="C22" s="21">
        <f ca="1">_xll.VoseNormal(25,0.75)</f>
        <v>25.113893763626415</v>
      </c>
    </row>
    <row r="23" spans="1:3" x14ac:dyDescent="0.55000000000000004">
      <c r="A23" s="19" t="s">
        <v>63</v>
      </c>
      <c r="B23" s="20">
        <v>4</v>
      </c>
      <c r="C23" s="21">
        <f ca="1">_xll.VoseNormal(13,0.39)</f>
        <v>13.09028903189407</v>
      </c>
    </row>
    <row r="24" spans="1:3" x14ac:dyDescent="0.55000000000000004">
      <c r="A24" s="19" t="s">
        <v>64</v>
      </c>
      <c r="B24" s="20">
        <v>5</v>
      </c>
      <c r="C24" s="21">
        <f ca="1">_xll.VoseNormal(84,2.52)</f>
        <v>79.417289798124273</v>
      </c>
    </row>
    <row r="25" spans="1:3" x14ac:dyDescent="0.55000000000000004">
      <c r="A25" s="19" t="s">
        <v>65</v>
      </c>
      <c r="B25" s="20">
        <v>0</v>
      </c>
      <c r="C25" s="21">
        <f ca="1">_xll.VoseNormal(20,0.6)</f>
        <v>21.027291990372518</v>
      </c>
    </row>
    <row r="26" spans="1:3" x14ac:dyDescent="0.55000000000000004">
      <c r="A26" s="19" t="s">
        <v>66</v>
      </c>
      <c r="B26" s="20">
        <v>1</v>
      </c>
      <c r="C26" s="21">
        <f ca="1">_xll.VoseNormal(16,0.48)</f>
        <v>16.733376103285355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68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4" t="s">
        <v>69</v>
      </c>
      <c r="B1">
        <v>0</v>
      </c>
      <c r="C1">
        <v>1</v>
      </c>
      <c r="D1">
        <v>1</v>
      </c>
      <c r="E1" s="24" t="s">
        <v>70</v>
      </c>
    </row>
    <row r="2" spans="1:5" x14ac:dyDescent="0.55000000000000004">
      <c r="A2">
        <v>1</v>
      </c>
      <c r="B2" s="24" t="s">
        <v>71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2026-07-09T21:00:23Z</dcterms:created>
  <dcterms:modified xsi:type="dcterms:W3CDTF">2026-08-14T06:57:31Z</dcterms:modified>
</cp:coreProperties>
</file>