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B740C6C4-B29C-4EF2-924D-6624E8C05FF2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o0_cell" hidden="1">Model!$F$14</definedName>
    <definedName name="M0_v0_cell" hidden="1">Model!$B$7</definedName>
    <definedName name="M0_v1_cell" hidden="1">Model!$B$8</definedName>
    <definedName name="M0_v10_cell" hidden="1">Model!$B$17</definedName>
    <definedName name="M0_v11_cell" hidden="1">Model!$B$18</definedName>
    <definedName name="M0_v12_cell" hidden="1">Model!$B$19</definedName>
    <definedName name="M0_v13_cell" hidden="1">Model!$B$20</definedName>
    <definedName name="M0_v14_cell" hidden="1">Model!$B$21</definedName>
    <definedName name="M0_v15_cell" hidden="1">Model!$B$22</definedName>
    <definedName name="M0_v2_cell" hidden="1">Model!$B$9</definedName>
    <definedName name="M0_v3_cell" hidden="1">Model!$B$10</definedName>
    <definedName name="M0_v4_cell" hidden="1">Model!$B$11</definedName>
    <definedName name="M0_v5_cell" hidden="1">Model!$B$12</definedName>
    <definedName name="M0_v6_cell" hidden="1">Model!$B$13</definedName>
    <definedName name="M0_v7_cell" hidden="1">Model!$B$14</definedName>
    <definedName name="M0_v8_cell" hidden="1">Model!$B$15</definedName>
    <definedName name="M0_v9_cell" hidden="1">Model!$B$16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<sst xmlns="http://schemas.openxmlformats.org/spreadsheetml/2006/main" count="70" uniqueCount="70">
  <si>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Parcel Hub — Sorter Chute Balancing / Makespan (16 parcels -&gt; 6 chutes)</t>
  </si>
  <si>
    <t>A combinatorial assignment showcase: 16 chute assignments held in a Schedule group — the group is what makes Method = Auto pick the Genetic Algorithm.</t>
  </si>
  <si>
    <t>Generated by ModelRisk Studio — native optimizer example library.</t>
  </si>
  <si>
    <t>What this workbook demonstrates</t>
  </si>
  <si>
    <t>This workbook showcases the ModelRisk optimizer on a COMBINATORIAL assignment problem. Routing 16 parcels</t>
  </si>
  <si>
    <t>to 6 chutes gives 6^16 (about 2.8 x 10^12) possible layouts — far too many to enumerate, even though the</t>
  </si>
  <si>
    <t>sheet itself is small. Method = Auto detects the combinatorial assignment GROUP and routes the model to the</t>
  </si>
  <si>
    <t>GENETIC ALGORITHM (GA). That routing is structural, not a tuning preference: any Order / Project / Schedule</t>
  </si>
  <si>
    <t>group goes to GA, because the engine has to preserve the group structure while it searches.</t>
  </si>
  <si>
    <t>GA carries a whole population of candidate layouts and recombines their good parts, so it keeps finding</t>
  </si>
  <si>
    <t>better assignments across the run. The problem is deliberately sized so a classic (non-Turbo) run finishes</t>
  </si>
  <si>
    <t>in minutes rather than hours: the search ends on stagnation or on the trial budget (1000 trials, stagnation</t>
  </si>
  <si>
    <t>after 450), and the Time (max) limit of 1800 s is only a safety net.</t>
  </si>
  <si>
    <t>What this workbook models</t>
  </si>
  <si>
    <t>A parcel hub feeds 16 parcels to 6 sorter chutes working in parallel. Each parcel’s handling time is</t>
  </si>
  <si>
    <t>uncertain but tight (normal, 3% sd). A chute finishes when all its parcels are processed; the wave clears</t>
  </si>
  <si>
    <t>at the makespan = the busiest chute’s total time. Six bulky parcels (72–99 s) — about one per chute — must</t>
  </si>
  <si>
    <t>be packed around ten small ones (11–26 s). Assign parcels to chutes to MINIMISE the Mean makespan.</t>
  </si>
  <si>
    <t>Decision, objective and constraint</t>
  </si>
  <si>
    <t>Decision</t>
  </si>
  <si>
    <t>16 integer chute assignments (Model!B7:B22), each 0..5 — a Schedule (assignment) group</t>
  </si>
  <si>
    <t>Objective</t>
  </si>
  <si>
    <t>Minimise the Mean makespan = Mean of MAX(chute loads), Model!F14</t>
  </si>
  <si>
    <t>Constraint</t>
  </si>
  <si>
    <t>None — any assignment is valid (a chute may take many parcels)</t>
  </si>
  <si>
    <t>Engine — why the Genetic Algorithm</t>
  </si>
  <si>
    <t>Parallel-machine makespan (P||Cmax) is NP-hard and rugged: moving one parcel to a lighter chute usually</t>
  </si>
  <si>
    <t>just makes that chute the new bottleneck, so a search that changes one coordinate at a time can settle</t>
  </si>
  <si>
    <t>into a local trap. GA works on whole layouts instead: it recombines two good chute plans and repairs the</t>
  </si>
  <si>
    <t>result, which lets it leave traps that a single move cannot.</t>
  </si>
  <si>
    <t>The routing itself does not depend on which engine wins a particular instance: Method = Auto sends ANY</t>
  </si>
  <si>
    <t>model carrying an Order, Project or Schedule group to GA, because that engine keeps the group structure</t>
  </si>
  <si>
    <t>valid while it searches. A Schedule group is many-to-one, so every assignment here is already valid.</t>
  </si>
  <si>
    <t>How to run</t>
  </si>
  <si>
    <t>1. ModelRisk ribbon -&gt; Optimizer (the saved task opens). 2. Start Optimization.</t>
  </si>
  <si>
    <t>3. Read the chute assignments in B7:B22 and the Mean makespan in F14.</t>
  </si>
  <si>
    <t>Parcel Hub - Sorter Chute Balancing (Makespan)</t>
  </si>
  <si>
    <t>Route 16 parcels to 6 sorter chutes so the busiest chute closes as early as possible.</t>
  </si>
  <si>
    <t>▒ Input (edit)</t>
  </si>
  <si>
    <t>▒ Output (sim)</t>
  </si>
  <si>
    <t>▒ Decision (adjustable)</t>
  </si>
  <si>
    <t>▒ Objective / key</t>
  </si>
  <si>
    <t>Parcels (decision = chute 0..5; sizes are uncertain, low spread)</t>
  </si>
  <si>
    <t>Parcel</t>
  </si>
  <si>
    <t>Chute (dec)</t>
  </si>
  <si>
    <t>Handle time s (unc.)</t>
  </si>
  <si>
    <t>Chute</t>
  </si>
  <si>
    <t>Load</t>
  </si>
  <si>
    <t>Parcel 1</t>
  </si>
  <si>
    <t>Parcel 2</t>
  </si>
  <si>
    <t>Parcel 3</t>
  </si>
  <si>
    <t>Parcel 4</t>
  </si>
  <si>
    <t>Parcel 5</t>
  </si>
  <si>
    <t>Parcel 6</t>
  </si>
  <si>
    <t>Parcel 7</t>
  </si>
  <si>
    <t>Parcel 8</t>
  </si>
  <si>
    <t>Makespan = busiest chute load — objective (Min Mean)</t>
  </si>
  <si>
    <t>Parcel 9</t>
  </si>
  <si>
    <t>Parcel 10</t>
  </si>
  <si>
    <t>Parcel 11</t>
  </si>
  <si>
    <t>Parcel 12</t>
  </si>
  <si>
    <t>Parcel 13</t>
  </si>
  <si>
    <t>Parcel 14</t>
  </si>
  <si>
    <t>Parcel 15</t>
  </si>
  <si>
    <t>Parcel 16</t>
  </si>
  <si>
    <t>{"format_version": "1.0", "model": "Sorter makespan (GA)", "settings": {"engineKind": 0, "gaPopulation": 0, "gaProbCrossover": 0.8, "gaProbMutation": 0.1, "gaSelection": 0, "gaTournamentSize": 3, "gaElitism": 2, "cmaSigma": 0.3, "cmaPopulation": 0, "cmaUseIPOP": true, "cmaPolishDampStart": 0.7, "cmaPolishDampGrowth": 0.15, "nelderMeadTol": 1e-06, "nelderMeadInitStep": 0.05, "bfgsGradH": 1e-06, "bfgsStepConvergence": true, "brentTol": 1e-13, "projGradConvergenceTol": 0.0001, "projGradConvergenceWindow": 5, "useCRN": true, "crnSeed": 0, "useRandomSeed": false, "useFixedTwister": false, "adaptScheme": 2, "repMin": 200, "repMax": 5000, "repFinalTopN": 5, "varianceTrancheEpsPct": 0.02, "varianceTrancheThreshold": 0.8, "varianceTrancheMinK": 5, "preFlightEnabled": true, "deterministicSamples": 1, "samplingType": 2, "userSamples": 0, "conDefType": 0, "conDefPenaltyKind": 0, "conDefWeight": 1.0, "conDefEvalTime": 0, "conDefPrecision": 0.0, "macroAtOptStart": "", "macroBeforeTrial": "", "macroAfterTrial": "", "macroAtOptEnd": "", "useMacroAtOptStart": false, "useMacroBeforeTrial": false, "useMacroAfterTrial": false, "useMacroAtOptEnd": false}, "stop": {"maxIterations": 1000, "maxTimeSeconds": 1800.0, "parameterTolerance": 1.0, "toleranceUnit": 1, "stagnationTrials": 450, "stagnationDeviation": 1e-06, "stagnationUnit": 0, "stopOnError": false, "stopFormulaEnabled": false, "stopFormulaRef": ""}, "adj": {"variables": [{"cell": {"sheet": "Model", "row": 6, "col": 1}, "type": 1, "min": 0.0, "max": 5.0, "groupIndex": 0, "label": "", "discreteSet": []}, {"cell": {"sheet": "Model", "row": 7, "col": 1}, "type": 1, "min": 0.0, "max": 5.0, "groupIndex": 0, "label": "", "discreteSet": []}, {"cell": {"sheet": "Model", "row": 8, "col": 1}, "type": 1, "min": 0.0, "max": 5.0, "groupIndex": 0, "label": "", "discreteSet": []}, {"cell": {"sheet": "Model", "row": 9, "col": 1}, "type": 1, "min": 0.0, "max": 5.0, "groupIndex": 0, "label": "", "discreteSet": []}, {"cell": {"sheet": "Model", "row": 10, "col": 1}, "type": 1, "min": 0.0, "max": 5.0, "groupIndex": 0, "label": "", "discreteSet": []}, {"cell": {"sheet": "Model", "row": 11, "col": 1}, "type": 1, "min": 0.0, "max": 5.0, "groupIndex": 0, "label": "", "discreteSet": []}, {"cell": {"sheet": "Model", "row": 12, "col": 1}, "type": 1, "min": 0.0, "max": 5.0, "groupIndex": 0, "label": "", "discreteSet": []}, {"cell": {"sheet": "Model", "row": 13, "col": 1}, "type": 1, "min": 0.0, "max": 5.0, "groupIndex": 0, "label": "", "discreteSet": []}, {"cell": {"sheet": "Model", "row": 14, "col": 1}, "type": 1, "min": 0.0, "max": 5.0, "groupIndex": 0, "label": "", "discreteSet": []}, {"cell": {"sheet": "Model", "row": 15, "col": 1}, "type": 1, "min": 0.0, "max": 5.0, "groupIndex": 0, "label": "", "discreteSet": []}, {"cell": {"sheet": "Model", "row": 16, "col": 1}, "type": 1, "min": 0.0, "max": 5.0, "groupIndex": 0, "label": "", "discreteSet": []}, {"cell": {"sheet": "Model", "row": 17, "col": 1}, "type": 1, "min": 0.0, "max": 5.0, "groupIndex": 0, "label": "", "discreteSet": []}, {"cell": {"sheet": "Model", "row": 18, "col": 1}, "type": 1, "min": 0.0, "max": 5.0, "groupIndex": 0, "label": "", "discreteSet": []}, {"cell": {"sheet": "Model", "row": 19, "col": 1}, "type": 1, "min": 0.0, "max": 5.0, "groupIndex": 0, "label": "", "discreteSet": []}, {"cell": {"sheet": "Model", "row": 20, "col": 1}, "type": 1, "min": 0.0, "max": 5.0, "groupIndex": 0, "label": "", "discreteSet": []}, {"cell": {"sheet": "Model", "row": 21, "col": 1}, "type": 1, "min": 0.0, "max": 5.0, "groupIndex": 0, "label": "", "discreteSet": []}], "groups": [{"name": "BinAssignment", "method": 5, "budgetTolerance": 1e-09, "projectMaxItems": -1, "scheduleSlotCount": 6, "varIdx": [0, 1, 2, 3, 4, 5, 6, 7, 8, 9, 10, 11, 12, 13, 14, 15], "precedences": []}]}, "objectives": [{"name": "Sorter makespan (GA)", "cell": {"sheet": "Model", "row": 13, "col": 5}, "stat": {"kind": 0, "param1": 0.0, "param2": 0.0}, "mode": 1, "targetValue": 0.0}], "constraints": []}</t>
  </si>
  <si>
    <t>DSN Files Count:</t>
  </si>
  <si>
    <t>MROPTREPO/2.0</t>
  </si>
  <si>
    <t>{"format_version": "1.0", "model": "Sorter makespan (GA)", "settings": {"engineKind": 0, "optimizationType": 0, "useTurboSimulation":true,"gaPopulation": 0, "gaProbCrossover": 0.8, "gaProbMutation": 0.1, "gaSelection": 0, "gaTournamentSize": 3, "gaElitism": 2, "cmaSigma": 0.3, "cmaPopulation": 0, "cmaUseIPOP": true, "cmaPolishDampStart": 0.7, "cmaPolishDampGrowth": 0.15, "nelderMeadTol": 1e-06, "nelderMeadInitStep": 0.05, "bfgsGradH": 1e-06, "bfgsStepConvergence": true, "brentTol": 1e-13, "projGradConvergenceTol": 0.0001, "projGradConvergenceWindow": 5, "useCRN": true, "crnSeed": 0, "useRandomSeed": false, "useFixedTwister": false, "finalFullMcConfirm": false, "gaProjectLinearConstraints": false, "pathfinderRobust": false, "pathfinderSurrogate": true, "pathfinderGradient": true, "pathfinderCheapExplore": false, "pathfinderFeasGate": true, "pathfinderLeanDescent": true, "pathfinderSoftConstraint": false, "adaptScheme": 2, "repMin": 200, "repMax": 5000, "repFinalTopN": 5, "varianceTrancheEpsPct": 0.02, "varianceTrancheThreshold": 0.8, "varianceTrancheMinK": 5, "preFlightEnabled": true, "deterministicSamples": 1, "samplingType": 2, "userSamples": 0, "conDefType": 0, "conDefPenaltyKind": 0, "conDefWeight": 1.0, "conDefEvalTime": 0, "conDefPrecision": 0.0, "macroAtOptStart": "", "macroBeforeTrial": "", "macroAfterTrial": "", "macroAtOptEnd": "", "useMacroAtOptStart": false, "useMacroBeforeTrial": false, "useMacroAfterTrial": false, "useMacroAtOptEnd": false}, "stop": {"maxIterations": 1000, "maxTimeSeconds": 1800.0, "parameterTolerance": 1.0, "toleranceUnit": 1, "stagnationTrials": 450, "stagnationDeviation": 1e-06, "stagnationUnit": 0, "stopOnError": false, "stopFormulaEnabled": false, "stopFormulaRef": ""}, "adj": {"variables": [{"cell": {"sheet": "Model", "row": 6, "col": 1}, "type": 1, "min": 0.0, "max": 5.0, "groupIndex": 0, "label": "", "discreteSet": []}, {"cell": {"sheet": "Model", "row": 7, "col": 1}, "type": 1, "min": 0.0, "max": 5.0, "groupIndex": 0, "label": "", "discreteSet": []}, {"cell": {"sheet": "Model", "row": 8, "col": 1}, "type": 1, "min": 0.0, "max": 5.0, "groupIndex": 0, "label": "", "discreteSet": []}, {"cell": {"sheet": "Model", "row": 9, "col": 1}, "type": 1, "min": 0.0, "max": 5.0, "groupIndex": 0, "label": "", "discreteSet": []}, {"cell": {"sheet": "Model", "row": 10, "col": 1}, "type": 1, "min": 0.0, "max": 5.0, "groupIndex": 0, "label": "", "discreteSet": []}, {"cell": {"sheet": "Model", "row": 11, "col": 1}, "type": 1, "min": 0.0, "max": 5.0, "groupIndex": 0, "label": "", "discreteSet": []}, {"cell": {"sheet": "Model", "row": 12, "col": 1}, "type": 1, "min": 0.0, "max": 5.0, "groupIndex": 0, "label": "", "discreteSet": []}, {"cell": {"sheet": "Model", "row": 13, "col": 1}, "type": 1, "min": 0.0, "max": 5.0, "groupIndex": 0, "label": "", "discreteSet": []}, {"cell": {"sheet": "Model", "row": 14, "col": 1}, "type": 1, "min": 0.0, "max": 5.0, "groupIndex": 0, "label": "", "discreteSet": []}, {"cell": {"sheet": "Model", "row": 15, "col": 1}, "type": 1, "min": 0.0, "max": 5.0, "groupIndex": 0, "label": "", "discreteSet": []}, {"cell": {"sheet": "Model", "row": 16, "col": 1}, "type": 1, "min": 0.0, "max": 5.0, "groupIndex": 0, "label": "", "discreteSet": []}, {"cell": {"sheet": "Model", "row": 17, "col": 1}, "type": 1, "min": 0.0, "max": 5.0, "groupIndex": 0, "label": "", "discreteSet": []}, {"cell": {"sheet": "Model", "row": 18, "col": 1}, "type": 1, "min": 0.0, "max": 5.0, "groupIndex": 0, "label": "", "discreteSet": []}, {"cell": {"sheet": "Model", "row": 19, "col": 1}, "type": 1, "min": 0.0, "max": 5.0, "groupIndex": 0, "label": "", "discreteSet": []}, {"cell": {"sheet": "Model", "row": 20, "col": 1}, "type": 1, "min": 0.0, "max": 5.0, "groupIndex": 0, "label": "", "discreteSet": []}, {"cell": {"sheet": "Model", "row": 21, "col": 1}, "type": 1, "min": 0.0, "max": 5.0, "groupIndex": 0, "label": "", "discreteSet": []}], "groups": [{"name": "BinAssignment", "method": 5, "budgetTolerance": 1e-09, "projectMaxItems": -1, "scheduleSlotCount": 6, "varIdx": [0, 1, 2, 3, 4, 5, 6, 7, 8, 9, 10, 11, 12, 13, 14, 15], "precedences": []}]}, "objectives": [{"name": "Sorter makespan (GA)", "cell": {"sheet": "Model", "row": 13, "col": 5}, "stat": {"kind": 0, "param1": 0.0, "param2": 0.0}, "mode": 1, "targetValue": 0.0}], "constraints": [], "frontier": {"sweptIndex": -1, "lo": 0.0, "hi": 0.0, "nPoints": 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</si>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</sst>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6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0" fontId="6" fillId="0" borderId="0" xfId="0" applyFont="1"/>
    <xf numFmtId="1" fontId="7" fillId="5" borderId="1" xfId="0" applyNumberFormat="1" applyFont="1" applyFill="1" applyBorder="1"/>
    <xf numFmtId="2" fontId="6" fillId="4" borderId="1" xfId="0" applyNumberFormat="1" applyFont="1" applyFill="1" applyBorder="1"/>
    <xf numFmtId="0" fontId="7" fillId="0" borderId="0" xfId="0" applyFont="1"/>
    <xf numFmtId="2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3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8" spans="1:2" x14ac:dyDescent="0.55000000000000004">
      <c r="A8" s="7" t="s">
        <v>6</v>
      </c>
      <c r="B8" s="8"/>
    </row>
    <row r="9" spans="1:2" x14ac:dyDescent="0.55000000000000004">
      <c r="A9" s="7" t="s">
        <v>7</v>
      </c>
      <c r="B9" s="8"/>
    </row>
    <row r="10" spans="1:2" x14ac:dyDescent="0.55000000000000004">
      <c r="A10" s="7" t="s">
        <v>8</v>
      </c>
      <c r="B10" s="8"/>
    </row>
    <row r="11" spans="1:2" x14ac:dyDescent="0.55000000000000004">
      <c r="A11" s="7" t="s">
        <v>9</v>
      </c>
      <c r="B11" s="8"/>
    </row>
    <row r="12" spans="1:2" x14ac:dyDescent="0.55000000000000004">
      <c r="A12" s="7" t="s">
        <v>10</v>
      </c>
      <c r="B12" s="8"/>
    </row>
    <row r="13" spans="1:2" x14ac:dyDescent="0.55000000000000004">
      <c r="A13" s="7" t="s">
        <v>11</v>
      </c>
      <c r="B13" s="8"/>
    </row>
    <row r="14" spans="1:2" x14ac:dyDescent="0.55000000000000004">
      <c r="A14" s="7" t="s">
        <v>12</v>
      </c>
      <c r="B14" s="8"/>
    </row>
    <row r="16" spans="1:2" ht="15.75" customHeight="1" x14ac:dyDescent="0.6">
      <c r="A16" s="5" t="s">
        <v>13</v>
      </c>
      <c r="B16" s="6"/>
    </row>
    <row r="17" spans="1:2" x14ac:dyDescent="0.55000000000000004">
      <c r="A17" s="7" t="s">
        <v>14</v>
      </c>
      <c r="B17" s="8"/>
    </row>
    <row r="18" spans="1:2" x14ac:dyDescent="0.55000000000000004">
      <c r="A18" s="7" t="s">
        <v>15</v>
      </c>
      <c r="B18" s="8"/>
    </row>
    <row r="19" spans="1:2" x14ac:dyDescent="0.55000000000000004">
      <c r="A19" s="7" t="s">
        <v>16</v>
      </c>
      <c r="B19" s="8"/>
    </row>
    <row r="20" spans="1:2" x14ac:dyDescent="0.55000000000000004">
      <c r="A20" s="7" t="s">
        <v>17</v>
      </c>
      <c r="B20" s="8"/>
    </row>
    <row r="22" spans="1:2" ht="15.75" customHeight="1" x14ac:dyDescent="0.6">
      <c r="A22" s="5" t="s">
        <v>18</v>
      </c>
      <c r="B22" s="6"/>
    </row>
    <row r="23" spans="1:2" x14ac:dyDescent="0.55000000000000004">
      <c r="A23" s="9" t="s">
        <v>19</v>
      </c>
      <c r="B23" s="10" t="s">
        <v>20</v>
      </c>
    </row>
    <row r="24" spans="1:2" x14ac:dyDescent="0.55000000000000004">
      <c r="A24" s="9" t="s">
        <v>21</v>
      </c>
      <c r="B24" s="10" t="s">
        <v>22</v>
      </c>
    </row>
    <row r="25" spans="1:2" x14ac:dyDescent="0.55000000000000004">
      <c r="A25" s="9" t="s">
        <v>23</v>
      </c>
      <c r="B25" s="10" t="s">
        <v>24</v>
      </c>
    </row>
    <row r="27" spans="1:2" ht="15.75" customHeight="1" x14ac:dyDescent="0.6">
      <c r="A27" s="5" t="s">
        <v>25</v>
      </c>
      <c r="B27" s="6"/>
    </row>
    <row r="28" spans="1:2" x14ac:dyDescent="0.55000000000000004">
      <c r="A28" s="7" t="s">
        <v>26</v>
      </c>
      <c r="B28" s="8"/>
    </row>
    <row r="29" spans="1:2" x14ac:dyDescent="0.55000000000000004">
      <c r="A29" s="7" t="s">
        <v>27</v>
      </c>
      <c r="B29" s="8"/>
    </row>
    <row r="30" spans="1:2" x14ac:dyDescent="0.55000000000000004">
      <c r="A30" s="7" t="s">
        <v>28</v>
      </c>
      <c r="B30" s="8"/>
    </row>
    <row r="31" spans="1:2" x14ac:dyDescent="0.55000000000000004">
      <c r="A31" s="7" t="s">
        <v>29</v>
      </c>
      <c r="B31" s="8"/>
    </row>
    <row r="32" spans="1:2" x14ac:dyDescent="0.55000000000000004">
      <c r="A32" s="7" t="s">
        <v>30</v>
      </c>
      <c r="B32" s="8"/>
    </row>
    <row r="33" spans="1:2" x14ac:dyDescent="0.55000000000000004">
      <c r="A33" s="7" t="s">
        <v>31</v>
      </c>
      <c r="B33" s="8"/>
    </row>
    <row r="34" spans="1:2" x14ac:dyDescent="0.55000000000000004">
      <c r="A34" s="7" t="s">
        <v>32</v>
      </c>
      <c r="B34" s="8"/>
    </row>
    <row r="36" spans="1:2" ht="15.75" customHeight="1" x14ac:dyDescent="0.6">
      <c r="A36" s="5" t="s">
        <v>33</v>
      </c>
      <c r="B36" s="6"/>
    </row>
    <row r="37" spans="1:2" x14ac:dyDescent="0.55000000000000004">
      <c r="A37" s="7" t="s">
        <v>34</v>
      </c>
      <c r="B37" s="8"/>
    </row>
    <row r="38" spans="1:2" x14ac:dyDescent="0.55000000000000004">
      <c r="A38" s="7" t="s">
        <v>35</v>
      </c>
      <c r="B38" s="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22"/>
  <sheetViews>
    <sheetView showGridLines="0" workbookViewId="0"/>
  </sheetViews>
  <sheetFormatPr defaultRowHeight="14.4" x14ac:dyDescent="0.55000000000000004"/>
  <cols>
    <col min="1" max="1" width="16" customWidth="1"/>
    <col min="2" max="6" width="15" customWidth="1"/>
  </cols>
  <sheetData>
    <row r="1" spans="1:8" ht="18.3" customHeight="1" x14ac:dyDescent="0.7">
      <c r="A1" s="11" t="s">
        <v>36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37</v>
      </c>
    </row>
    <row r="3" spans="1:8" x14ac:dyDescent="0.55000000000000004">
      <c r="A3" s="13" t="s">
        <v>38</v>
      </c>
      <c r="C3" s="14" t="s">
        <v>39</v>
      </c>
      <c r="E3" s="15" t="s">
        <v>40</v>
      </c>
      <c r="G3" s="16" t="s">
        <v>41</v>
      </c>
    </row>
    <row r="5" spans="1:8" x14ac:dyDescent="0.55000000000000004">
      <c r="A5" s="17" t="s">
        <v>42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43</v>
      </c>
      <c r="B6" s="18" t="s">
        <v>44</v>
      </c>
      <c r="C6" s="18" t="s">
        <v>45</v>
      </c>
      <c r="E6" s="18" t="s">
        <v>46</v>
      </c>
      <c r="F6" s="18" t="s">
        <v>47</v>
      </c>
    </row>
    <row r="7" spans="1:8" x14ac:dyDescent="0.55000000000000004">
      <c r="A7" s="19" t="s">
        <v>48</v>
      </c>
      <c r="B7" s="20">
        <v>0</v>
      </c>
      <c r="C7" s="21">
        <f ca="1">_xll.VoseNormal(99,2.97)</f>
        <v>103.62406095844143</v>
      </c>
      <c r="E7">
        <v>0</v>
      </c>
      <c r="F7" s="21">
        <f t="shared" ref="F7:F12" ca="1" si="0">SUMIF($B$7:$B$22,E7,$C$7:$C$22)</f>
        <v>264.26486370617312</v>
      </c>
    </row>
    <row r="8" spans="1:8" x14ac:dyDescent="0.55000000000000004">
      <c r="A8" s="19" t="s">
        <v>49</v>
      </c>
      <c r="B8" s="20">
        <v>1</v>
      </c>
      <c r="C8" s="21">
        <f ca="1">_xll.VoseNormal(23,0.69)</f>
        <v>21.592269771695001</v>
      </c>
      <c r="E8">
        <v>1</v>
      </c>
      <c r="F8" s="21">
        <f t="shared" ca="1" si="0"/>
        <v>71.595022985944283</v>
      </c>
    </row>
    <row r="9" spans="1:8" x14ac:dyDescent="0.55000000000000004">
      <c r="A9" s="19" t="s">
        <v>50</v>
      </c>
      <c r="B9" s="20">
        <v>2</v>
      </c>
      <c r="C9" s="21">
        <f ca="1">_xll.VoseNormal(14,0.42)</f>
        <v>14.168090488103042</v>
      </c>
      <c r="E9">
        <v>2</v>
      </c>
      <c r="F9" s="21">
        <f t="shared" ca="1" si="0"/>
        <v>97.92892348330605</v>
      </c>
    </row>
    <row r="10" spans="1:8" x14ac:dyDescent="0.55000000000000004">
      <c r="A10" s="19" t="s">
        <v>51</v>
      </c>
      <c r="B10" s="20">
        <v>3</v>
      </c>
      <c r="C10" s="21">
        <f ca="1">_xll.VoseNormal(93.6,2.808)</f>
        <v>96.834965988204061</v>
      </c>
      <c r="E10">
        <v>3</v>
      </c>
      <c r="F10" s="21">
        <f t="shared" ca="1" si="0"/>
        <v>197.823239199233</v>
      </c>
    </row>
    <row r="11" spans="1:8" x14ac:dyDescent="0.55000000000000004">
      <c r="A11" s="19" t="s">
        <v>52</v>
      </c>
      <c r="B11" s="20">
        <v>4</v>
      </c>
      <c r="C11" s="21">
        <f ca="1">_xll.VoseNormal(19,0.57)</f>
        <v>18.456854714231593</v>
      </c>
      <c r="E11">
        <v>4</v>
      </c>
      <c r="F11" s="21">
        <f t="shared" ca="1" si="0"/>
        <v>39.44505509906071</v>
      </c>
    </row>
    <row r="12" spans="1:8" x14ac:dyDescent="0.55000000000000004">
      <c r="A12" s="19" t="s">
        <v>53</v>
      </c>
      <c r="B12" s="20">
        <v>5</v>
      </c>
      <c r="C12" s="21">
        <f ca="1">_xll.VoseNormal(11,0.33)</f>
        <v>10.862094430855963</v>
      </c>
      <c r="E12">
        <v>5</v>
      </c>
      <c r="F12" s="21">
        <f t="shared" ca="1" si="0"/>
        <v>24.660126236882952</v>
      </c>
    </row>
    <row r="13" spans="1:8" x14ac:dyDescent="0.55000000000000004">
      <c r="A13" s="19" t="s">
        <v>54</v>
      </c>
      <c r="B13" s="20">
        <v>0</v>
      </c>
      <c r="C13" s="21">
        <f ca="1">_xll.VoseNormal(88.3,2.649)</f>
        <v>83.352761261145403</v>
      </c>
    </row>
    <row r="14" spans="1:8" x14ac:dyDescent="0.55000000000000004">
      <c r="A14" s="19" t="s">
        <v>55</v>
      </c>
      <c r="B14" s="20">
        <v>1</v>
      </c>
      <c r="C14" s="21">
        <f ca="1">_xll.VoseNormal(26,0.78)</f>
        <v>25.149708210009653</v>
      </c>
      <c r="E14" s="22" t="s">
        <v>56</v>
      </c>
      <c r="F14" s="23">
        <f ca="1">MAX(F7:F12)</f>
        <v>264.26486370617312</v>
      </c>
    </row>
    <row r="15" spans="1:8" x14ac:dyDescent="0.55000000000000004">
      <c r="A15" s="19" t="s">
        <v>57</v>
      </c>
      <c r="B15" s="20">
        <v>2</v>
      </c>
      <c r="C15" s="21">
        <f ca="1">_xll.VoseNormal(16,0.48)</f>
        <v>15.463140100857487</v>
      </c>
    </row>
    <row r="16" spans="1:8" x14ac:dyDescent="0.55000000000000004">
      <c r="A16" s="19" t="s">
        <v>58</v>
      </c>
      <c r="B16" s="20">
        <v>3</v>
      </c>
      <c r="C16" s="21">
        <f ca="1">_xll.VoseNormal(82.9,2.487)</f>
        <v>83.595359517041743</v>
      </c>
    </row>
    <row r="17" spans="1:3" x14ac:dyDescent="0.55000000000000004">
      <c r="A17" s="19" t="s">
        <v>59</v>
      </c>
      <c r="B17" s="20">
        <v>4</v>
      </c>
      <c r="C17" s="21">
        <f ca="1">_xll.VoseNormal(21,0.63)</f>
        <v>20.988200384829117</v>
      </c>
    </row>
    <row r="18" spans="1:3" x14ac:dyDescent="0.55000000000000004">
      <c r="A18" s="19" t="s">
        <v>60</v>
      </c>
      <c r="B18" s="20">
        <v>5</v>
      </c>
      <c r="C18" s="21">
        <f ca="1">_xll.VoseNormal(13,0.39)</f>
        <v>13.798031806026991</v>
      </c>
    </row>
    <row r="19" spans="1:3" x14ac:dyDescent="0.55000000000000004">
      <c r="A19" s="19" t="s">
        <v>61</v>
      </c>
      <c r="B19" s="20">
        <v>0</v>
      </c>
      <c r="C19" s="21">
        <f ca="1">_xll.VoseNormal(77.5,2.325)</f>
        <v>77.28804148658628</v>
      </c>
    </row>
    <row r="20" spans="1:3" x14ac:dyDescent="0.55000000000000004">
      <c r="A20" s="19" t="s">
        <v>62</v>
      </c>
      <c r="B20" s="20">
        <v>1</v>
      </c>
      <c r="C20" s="21">
        <f ca="1">_xll.VoseNormal(24,0.72)</f>
        <v>24.853045004239636</v>
      </c>
    </row>
    <row r="21" spans="1:3" x14ac:dyDescent="0.55000000000000004">
      <c r="A21" s="19" t="s">
        <v>63</v>
      </c>
      <c r="B21" s="20">
        <v>2</v>
      </c>
      <c r="C21" s="21">
        <f ca="1">_xll.VoseNormal(72.2,2.166)</f>
        <v>68.297692894345516</v>
      </c>
    </row>
    <row r="22" spans="1:3" x14ac:dyDescent="0.55000000000000004">
      <c r="A22" s="19" t="s">
        <v>64</v>
      </c>
      <c r="B22" s="20">
        <v>3</v>
      </c>
      <c r="C22" s="21">
        <f ca="1">_xll.VoseNormal(17,0.51)</f>
        <v>17.392913693987207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66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4" t="s">
        <v>67</v>
      </c>
      <c r="B1">
        <v>0</v>
      </c>
      <c r="C1">
        <v>1</v>
      </c>
      <c r="D1">
        <v>1</v>
      </c>
      <c r="E1" s="24" t="s">
        <v>68</v>
      </c>
    </row>
    <row r="2" spans="1:5" x14ac:dyDescent="0.55000000000000004">
      <c r="A2">
        <v>1</v>
      </c>
      <c r="B2" s="24" t="s">
        <v>69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2026-07-09T21:00:23Z</dcterms:created>
  <dcterms:modified xsi:type="dcterms:W3CDTF">2026-08-14T06:57:10Z</dcterms:modified>
</cp:coreProperties>
</file>