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F:\ModelRisk_Project\ModelRisk_Project\Tests\Optimizer\ModelRisk\"/>
    </mc:Choice>
  </mc:AlternateContent>
  <xr:revisionPtr revIDLastSave="0" documentId="13_ncr:1_{593041E9-FC92-4861-94CC-6F65C0942A55}" xr6:coauthVersionLast="47" xr6:coauthVersionMax="47" xr10:uidLastSave="{00000000-0000-0000-0000-000000000000}"/>
  <bookViews>
    <workbookView xWindow="3234" yWindow="3234" windowWidth="17280" windowHeight="8856" xr2:uid="{00000000-000D-0000-FFFF-FFFF00000000}"/>
  </bookViews>
  <sheets>
    <sheet name="Cover" sheetId="1" r:id="rId1"/>
    <sheet name="Model" sheetId="2" r:id="rId2"/>
    <sheet name="ModelRiskDSN" sheetId="4" state="hidden" r:id="rId4"/>
    <sheet name="ModelRiskSYS1" sheetId="5" state="hidden" r:id="rId5"/>
    <sheet name="ModelRiskCharts" sheetId="6" state="hidden" r:id="rId6"/>
    <sheet name="ModelRiskOptimizer" sheetId="7" state="veryHidden" r:id="rId7"/>
  </sheets>
  <definedNames>
    <definedName name="M0_o0_cell" hidden="1">Model!$C$27</definedName>
    <definedName name="M0_v0_cell" hidden="1">Model!$B$10</definedName>
    <definedName name="M0_v1_cell" hidden="1">Model!$B$11</definedName>
    <definedName name="M0_v10_cell" hidden="1">Model!$B$20</definedName>
    <definedName name="M0_v11_cell" hidden="1">Model!$B$21</definedName>
    <definedName name="M0_v12_cell" hidden="1">Model!$B$22</definedName>
    <definedName name="M0_v13_cell" hidden="1">Model!$B$23</definedName>
    <definedName name="M0_v14_cell" hidden="1">Model!$B$24</definedName>
    <definedName name="M0_v2_cell" hidden="1">Model!$B$12</definedName>
    <definedName name="M0_v3_cell" hidden="1">Model!$B$13</definedName>
    <definedName name="M0_v4_cell" hidden="1">Model!$B$14</definedName>
    <definedName name="M0_v5_cell" hidden="1">Model!$B$15</definedName>
    <definedName name="M0_v6_cell" hidden="1">Model!$B$16</definedName>
    <definedName name="M0_v7_cell" hidden="1">Model!$B$17</definedName>
    <definedName name="M0_v8_cell" hidden="1">Model!$B$18</definedName>
    <definedName name="M0_v9_cell" hidden="1">Model!$B$19</definedName>
    <definedName name="SimOpt_AccountDomain" hidden="1">""</definedName>
    <definedName name="SimOpt_AccountName" hidden="1">""</definedName>
    <definedName name="SimOpt_AccountPassword" hidden="1">""</definedName>
    <definedName name="SimOpt_CheckPrecisionAfter" hidden="1">100</definedName>
    <definedName name="SimOpt_GotoSample" hidden="1">0</definedName>
    <definedName name="SimOpt_Macros0" hidden="1">""</definedName>
    <definedName name="SimOpt_Macros1" hidden="1">""</definedName>
    <definedName name="SimOpt_Macros2" hidden="1">""</definedName>
    <definedName name="SimOpt_Macros3" hidden="1">""</definedName>
    <definedName name="SimOpt_MacrosUsage" hidden="1">0</definedName>
    <definedName name="SimOpt_MinSimBufferSize" hidden="1">5000</definedName>
    <definedName name="SimOpt_RefreshExcel" hidden="1">0</definedName>
    <definedName name="SimOpt_RefreshRate" hidden="1">10</definedName>
    <definedName name="SimOpt_SamplesCount" hidden="1">1000</definedName>
    <definedName name="SimOpt_Seed0" hidden="1">1</definedName>
    <definedName name="SimOpt_SeedFixed" hidden="1">0</definedName>
    <definedName name="SimOpt_SeedMultiplyType" hidden="1">0</definedName>
    <definedName name="SimOpt_ServerAddress" hidden="1">""</definedName>
    <definedName name="SimOpt_ShowResultsAtEnd" hidden="1">1</definedName>
    <definedName name="SimOpt_ShowSparklines" hidden="1">1</definedName>
    <definedName name="SimOpt_SimName0" hidden="1">""</definedName>
    <definedName name="SimOpt_SimsCount" hidden="1">1</definedName>
    <definedName name="SimOpt_SkipTurboConsistency" hidden="1">0</definedName>
    <definedName name="SimOpt_StopOnOutputError" hidden="1">0</definedName>
    <definedName name="SimOpt_TurboParityChecked" hidden="1">0</definedName>
    <definedName name="SimOpt_UploadEnabled" hidden="1">0</definedName>
    <definedName name="SimOpt_UploadModel" hidden="1">0</definedName>
    <definedName name="SimOpt_UploadProfile" hidden="1">""</definedName>
    <definedName name="SimOpt_UploadRemotely" hidden="1">0</definedName>
    <definedName name="SimOpt_UseTurboByDefault" hidden="1">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<sst xmlns="http://schemas.openxmlformats.org/spreadsheetml/2006/main" count="52" uniqueCount="52">
  <si>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Ceramics Studio — Kiln Firing Assignment</t>
  </si>
  <si>
    <t>Which kiln should fire each ware batch so no single kiln carries the peak energy load?</t>
  </si>
  <si>
    <t>Generated by ModelRisk Studio — native optimizer example library.</t>
  </si>
  <si>
    <t>What this workbook models</t>
  </si>
  <si>
    <t>A ceramics studio fires 15 ware batches across 5 kilns. Each batch's energy draw is uncertain (lognormal).</t>
  </si>
  <si>
    <t>Loading too many heavy batches into one kiln creates an energy peak (and a demand charge).</t>
  </si>
  <si>
    <t>Decision, objective and constraint</t>
  </si>
  <si>
    <t>Decision</t>
  </si>
  <si>
    <t>15 discrete kiln assignments (each batch → one of 5 kilns)</t>
  </si>
  <si>
    <t>Objective</t>
  </si>
  <si>
    <t>Minimise the Mean peak kiln energy (the busiest kiln)</t>
  </si>
  <si>
    <t>Constraints</t>
  </si>
  <si>
    <t>none — assignment/balancing</t>
  </si>
  <si>
    <t>Engine — Vertex Detector</t>
  </si>
  <si>
    <t>15 independent discrete assignment variables, no group → Method=Auto routes to the Vertex Detector.</t>
  </si>
  <si>
    <t>Glossary</t>
  </si>
  <si>
    <t>Peak load</t>
  </si>
  <si>
    <t>the energy of the most heavily loaded kiln</t>
  </si>
  <si>
    <t>Ceramics Studio — Kiln Firing Assignment to Balance Energy</t>
  </si>
  <si>
    <t>Assign each of 15 ware batches to a kiln so peak energy load is balanced across kilns.</t>
  </si>
  <si>
    <t>▒ Input (edit)</t>
  </si>
  <si>
    <t>▒ Output (sim)</t>
  </si>
  <si>
    <t>▒ Decision (adjustable)</t>
  </si>
  <si>
    <t>▒ Objective / key</t>
  </si>
  <si>
    <t>Parameters</t>
  </si>
  <si>
    <t>Energy tariff ($/kWh)</t>
  </si>
  <si>
    <t>Ware batches (decision = kiln 1..5)</t>
  </si>
  <si>
    <t>Batch</t>
  </si>
  <si>
    <t>Kiln (dec 1-5)</t>
  </si>
  <si>
    <t>kWh (unc.)</t>
  </si>
  <si>
    <t>Batch 1</t>
  </si>
  <si>
    <t>Batch 2</t>
  </si>
  <si>
    <t>Batch 3</t>
  </si>
  <si>
    <t>Batch 4</t>
  </si>
  <si>
    <t>Batch 5</t>
  </si>
  <si>
    <t>Batch 6</t>
  </si>
  <si>
    <t>Batch 7</t>
  </si>
  <si>
    <t>Batch 8</t>
  </si>
  <si>
    <t>Batch 9</t>
  </si>
  <si>
    <t>Batch 10</t>
  </si>
  <si>
    <t>Batch 11</t>
  </si>
  <si>
    <t>Batch 12</t>
  </si>
  <si>
    <t>Batch 13</t>
  </si>
  <si>
    <t>Batch 14</t>
  </si>
  <si>
    <t>Batch 15</t>
  </si>
  <si>
    <t>Results</t>
  </si>
  <si>
    <t>Peak kiln energy (kWh) — objective</t>
  </si>
  <si>
    <t>{"format_version":"1.0","model":"Kiln firing assignment","settings":{"engineKind":0,"gaPopulation":0,"gaProbCrossover":0.8,"gaProbMutation":0.1,"gaSelection":0,"gaTournamentSize":3,"gaElitism":2,"cmaSigma":0.3,"cmaPopulation":0,"cmaUseIPOP":true,"cmaPolishDampStart":0.7,"cmaPolishDampGrowth":0.15,"nelderMeadTol":1e-06,"nelderMeadInitStep":0.05,"bfgsGradH":1e-06,"bfgsStepConvergence":true,"brentTol":1e-13,"projGradConvergenceTol":0.0001,"projGradConvergenceWindow":5,"useCRN":true,"crnSeed":0,"useRandomSeed":false,"useFixedTwister":false,"adaptScheme":2,"repMin":200,"repMax":5000,"repFinalTopN":5,"varianceTrancheEpsPct":0.02,"varianceTrancheThreshold":0.8,"varianceTrancheMinK":5,"preFlightEnabled":true,"deterministicSamples":1,"samplingType":2,"userSamples":0,"conDefType":0,"conDefPenaltyKind":0,"conDefWeight":1.0,"conDefEvalTime":0,"conDefPrecision":0.0,"macroAtOptStart":"","macroBeforeTrial":"","macroAfterTrial":"","macroAtOptEnd":"","useMacroAtOptStart":false,"useMacroBeforeTrial":false,"useMacroAfterTrial":false,"useMacroAtOptEnd":false},"stop":{"maxIterations":600,"maxTimeSeconds":300.0,"parameterTolerance":1.0,"toleranceUnit":1,"stagnationTrials":150,"stagnationDeviation":1e-06,"stagnationUnit":0,"stopOnError":false,"stopFormulaEnabled":false,"stopFormulaRef":""},"adj":{"variables":[{"cell":{"sheet":"Model","row":9,"col":1},"type":2,"min":1.0,"max":5.0,"groupIndex":-1,"label":"","discreteSet":[],"step":1.0},{"cell":{"sheet":"Model","row":10,"col":1},"type":2,"min":1.0,"max":5.0,"groupIndex":-1,"label":"","discreteSet":[],"step":1.0},{"cell":{"sheet":"Model","row":11,"col":1},"type":2,"min":1.0,"max":5.0,"groupIndex":-1,"label":"","discreteSet":[],"step":1.0},{"cell":{"sheet":"Model","row":12,"col":1},"type":2,"min":1.0,"max":5.0,"groupIndex":-1,"label":"","discreteSet":[],"step":1.0},{"cell":{"sheet":"Model","row":13,"col":1},"type":2,"min":1.0,"max":5.0,"groupIndex":-1,"label":"","discreteSet":[],"step":1.0},{"cell":{"sheet":"Model","row":14,"col":1},"type":2,"min":1.0,"max":5.0,"groupIndex":-1,"label":"","discreteSet":[],"step":1.0},{"cell":{"sheet":"Model","row":15,"col":1},"type":2,"min":1.0,"max":5.0,"groupIndex":-1,"label":"","discreteSet":[],"step":1.0},{"cell":{"sheet":"Model","row":16,"col":1},"type":2,"min":1.0,"max":5.0,"groupIndex":-1,"label":"","discreteSet":[],"step":1.0},{"cell":{"sheet":"Model","row":17,"col":1},"type":2,"min":1.0,"max":5.0,"groupIndex":-1,"label":"","discreteSet":[],"step":1.0},{"cell":{"sheet":"Model","row":18,"col":1},"type":2,"min":1.0,"max":5.0,"groupIndex":-1,"label":"","discreteSet":[],"step":1.0},{"cell":{"sheet":"Model","row":19,"col":1},"type":2,"min":1.0,"max":5.0,"groupIndex":-1,"label":"","discreteSet":[],"step":1.0},{"cell":{"sheet":"Model","row":20,"col":1},"type":2,"min":1.0,"max":5.0,"groupIndex":-1,"label":"","discreteSet":[],"step":1.0},{"cell":{"sheet":"Model","row":21,"col":1},"type":2,"min":1.0,"max":5.0,"groupIndex":-1,"label":"","discreteSet":[],"step":1.0},{"cell":{"sheet":"Model","row":22,"col":1},"type":2,"min":1.0,"max":5.0,"groupIndex":-1,"label":"","discreteSet":[],"step":1.0},{"cell":{"sheet":"Model","row":23,"col":1},"type":2,"min":1.0,"max":5.0,"groupIndex":-1,"label":"","discreteSet":[],"step":1.0}],"groups":[]},"objectives":[{"name":"Min peak kiln energy","cell":{"sheet":"Model","row":26,"col":2},"stat":{"kind":0,"param1":0.0,"param2":0.0},"mode":1,"targetValue":0.0}],"constraints":[]}</t>
  </si>
  <si>
    <t>DSN Files Count:</t>
  </si>
  <si>
    <t>MROPTREPO/2.0</t>
  </si>
  <si>
    <t>{"format_version":"1.0","model":"Kiln firing assignment","settings":{"engineKind":0,"optimizationType":0,"useTurboSimulation":true,"gaPopulation":0,"gaProbCrossover":0.8,"gaProbMutation":0.1,"gaSelection":0,"gaTournamentSize":3,"gaElitism":2,"cmaSigma":0.3,"cmaPopulation":0,"cmaUseIPOP":true,"cmaPolishDampStart":0.7,"cmaPolishDampGrowth":0.15,"nelderMeadTol":0.000001,"nelderMeadInitStep":0.05,"bfgsGradH":0.000001,"bfgsStepConvergence":true,"brentTol":1e-13,"projGradConvergenceTol":0.0001,"projGradConvergenceWindow":5,"useCRN":true,"crnSeed":0,"useRandomSeed":false,"useFixedTwister":false,"finalFullMcConfirm":false,"gaProjectLinearConstraints":false,"pathfinderRobust":false,"pathfinderSurrogate":true,"pathfinderGradient":true,"pathfinderCheapExplore":false,"pathfinderFeasGate":true,"pathfinderLeanDescent":true,"pathfinderSoftConstraint":false,"adaptScheme":2,"repMin":200,"repMax":5000,"repFinalTopN":5,"varianceTrancheEpsPct":0.02,"varianceTrancheThreshold":0.8,"varianceTrancheMinK":5,"preFlightEnabled":true,"deterministicSamples":1,"samplingType":2,"userSamples":0,"conDefType":0,"conDefPenaltyKind":0,"conDefWeight":1.0,"conDefEvalTime":0,"conDefPrecision":0.0,"macroAtOptStart":"","macroBeforeTrial":"","macroAfterTrial":"","macroAtOptEnd":"","useMacroAtOptStart":false,"useMacroBeforeTrial":false,"useMacroAfterTrial":false,"useMacroAtOptEnd":false},"stop":{"maxIterations":600,"maxTimeSeconds":300.0,"parameterTolerance":1.0,"toleranceUnit":1,"stagnationTrials":150,"stagnationDeviation":0.000001,"stagnationUnit":0,"stopOnError":false,"stopFormulaEnabled":false,"stopFormulaRef":""},"adj":{"variables":[{"cell":{"sheet":"Model","row":9,"col":1},"type":2,"min":1.0,"max":5.0,"step":1.0,"groupIndex":-1,"label":"","discreteSet":[]},{"cell":{"sheet":"Model","row":10,"col":1},"type":2,"min":1.0,"max":5.0,"step":1.0,"groupIndex":-1,"label":"","discreteSet":[]},{"cell":{"sheet":"Model","row":11,"col":1},"type":2,"min":1.0,"max":5.0,"step":1.0,"groupIndex":-1,"label":"","discreteSet":[]},{"cell":{"sheet":"Model","row":12,"col":1},"type":2,"min":1.0,"max":5.0,"step":1.0,"groupIndex":-1,"label":"","discreteSet":[]},{"cell":{"sheet":"Model","row":13,"col":1},"type":2,"min":1.0,"max":5.0,"step":1.0,"groupIndex":-1,"label":"","discreteSet":[]},{"cell":{"sheet":"Model","row":14,"col":1},"type":2,"min":1.0,"max":5.0,"step":1.0,"groupIndex":-1,"label":"","discreteSet":[]},{"cell":{"sheet":"Model","row":15,"col":1},"type":2,"min":1.0,"max":5.0,"step":1.0,"groupIndex":-1,"label":"","discreteSet":[]},{"cell":{"sheet":"Model","row":16,"col":1},"type":2,"min":1.0,"max":5.0,"step":1.0,"groupIndex":-1,"label":"","discreteSet":[]},{"cell":{"sheet":"Model","row":17,"col":1},"type":2,"min":1.0,"max":5.0,"step":1.0,"groupIndex":-1,"label":"","discreteSet":[]},{"cell":{"sheet":"Model","row":18,"col":1},"type":2,"min":1.0,"max":5.0,"step":1.0,"groupIndex":-1,"label":"","discreteSet":[]},{"cell":{"sheet":"Model","row":19,"col":1},"type":2,"min":1.0,"max":5.0,"step":1.0,"groupIndex":-1,"label":"","discreteSet":[]},{"cell":{"sheet":"Model","row":20,"col":1},"type":2,"min":1.0,"max":5.0,"step":1.0,"groupIndex":-1,"label":"","discreteSet":[]},{"cell":{"sheet":"Model","row":21,"col":1},"type":2,"min":1.0,"max":5.0,"step":1.0,"groupIndex":-1,"label":"","discreteSet":[]},{"cell":{"sheet":"Model","row":22,"col":1},"type":2,"min":1.0,"max":5.0,"step":1.0,"groupIndex":-1,"label":"","discreteSet":[]},{"cell":{"sheet":"Model","row":23,"col":1},"type":2,"min":1.0,"max":5.0,"step":1.0,"groupIndex":-1,"label":"","discreteSet":[]}],"groups":[]},"objectives":[{"name":"Min peak kiln energy","cell":{"sheet":"Model","row":26,"col":2},"stat":{"kind":0,"param1":0.0,"param2":0.0},"mode":1,"targetValue":0.0}],"constraints":[],"frontier":{"sweptIndex":-1,"lo":0.0,"hi":0.0,"nPoints":5}}</t>
  </si>
  <si>
    <t>Base scenario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</si>
</sst>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  <charset val="204"/>
    </font>
    <font>
      <i/>
      <sz val="10"/>
      <color rgb="FF44546A"/>
      <name val="Calibri"/>
      <family val="2"/>
      <charset val="204"/>
    </font>
    <font>
      <i/>
      <sz val="9"/>
      <name val="Calibri"/>
      <family val="2"/>
      <charset val="204"/>
    </font>
    <font>
      <b/>
      <sz val="11"/>
      <color rgb="FFFFFFFF"/>
      <name val="Calibri"/>
      <family val="2"/>
      <charset val="204"/>
    </font>
    <font>
      <sz val="10"/>
      <name val="Calibri"/>
      <family val="2"/>
      <charset val="204"/>
    </font>
    <font>
      <b/>
      <sz val="9"/>
      <color rgb="FFFFFFFF"/>
      <name val="Calibri"/>
      <family val="2"/>
      <charset val="204"/>
    </font>
    <font>
      <b/>
      <sz val="10"/>
      <name val="Calibri"/>
      <family val="2"/>
      <charset val="204"/>
    </font>
    <font>
      <b/>
      <sz val="16"/>
      <color rgb="FFFFFFFF"/>
      <name val="Calibri"/>
      <family val="2"/>
      <charset val="204"/>
    </font>
    <font>
      <i/>
      <sz val="11"/>
      <color rgb="FF44546A"/>
      <name val="Calibri"/>
      <family val="2"/>
      <charset val="204"/>
    </font>
    <font>
      <i/>
      <sz val="9"/>
      <color rgb="FF808080"/>
      <name val="Calibri"/>
      <family val="2"/>
      <charset val="204"/>
    </font>
    <font>
      <b/>
      <sz val="12"/>
      <color rgb="FFFFFFFF"/>
      <name val="Calibri"/>
      <family val="2"/>
      <charset val="204"/>
    </font>
    <font>
      <sz val="11"/>
      <name val="Calibri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ECF4FC"/>
      </patternFill>
    </fill>
    <fill>
      <patternFill patternType="solid">
        <fgColor rgb="FFFFF8E1"/>
      </patternFill>
    </fill>
    <fill>
      <patternFill patternType="solid">
        <fgColor rgb="FFFFF2CC"/>
      </patternFill>
    </fill>
    <fill>
      <patternFill patternType="solid">
        <fgColor rgb="FFC6EFCE"/>
      </patternFill>
    </fill>
    <fill>
      <patternFill patternType="solid">
        <fgColor rgb="FF305496"/>
      </patternFill>
    </fill>
    <fill>
      <patternFill patternType="solid">
        <fgColor rgb="FFF2F2F2"/>
      </patternFill>
    </fill>
    <fill>
      <patternFill patternType="solid">
        <fgColor rgb="FFE7E6E6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8" fillId="2" borderId="0" xfId="0" applyFont="1" applyFill="1"/>
    <xf numFmtId="0" fontId="0" fillId="2" borderId="0" xfId="0" applyFill="1"/>
    <xf numFmtId="0" fontId="9" fillId="0" borderId="0" xfId="0" applyFont="1"/>
    <xf numFmtId="0" fontId="10" fillId="0" borderId="0" xfId="0" applyFont="1"/>
    <xf numFmtId="0" fontId="11" fillId="7" borderId="0" xfId="0" applyFont="1" applyFill="1"/>
    <xf numFmtId="0" fontId="0" fillId="7" borderId="0" xfId="0" applyFill="1"/>
    <xf numFmtId="0" fontId="12" fillId="9" borderId="0" xfId="0" applyFont="1" applyFill="1"/>
    <xf numFmtId="0" fontId="0" fillId="9" borderId="0" xfId="0" applyFill="1"/>
    <xf numFmtId="0" fontId="7" fillId="9" borderId="0" xfId="0" applyFont="1" applyFill="1"/>
    <xf numFmtId="0" fontId="5" fillId="9" borderId="0" xfId="0" applyFont="1" applyFill="1"/>
    <xf numFmtId="0" fontId="1" fillId="2" borderId="0" xfId="0" applyFont="1" applyFill="1"/>
    <xf numFmtId="0" fontId="2" fillId="0" borderId="0" xfId="0" applyFont="1"/>
    <xf numFmtId="0" fontId="3" fillId="3" borderId="0" xfId="0" applyFont="1" applyFill="1"/>
    <xf numFmtId="0" fontId="3" fillId="4" borderId="0" xfId="0" applyFont="1" applyFill="1"/>
    <xf numFmtId="0" fontId="3" fillId="5" borderId="0" xfId="0" applyFont="1" applyFill="1"/>
    <xf numFmtId="0" fontId="3" fillId="6" borderId="0" xfId="0" applyFont="1" applyFill="1"/>
    <xf numFmtId="0" fontId="4" fillId="7" borderId="0" xfId="0" applyFont="1" applyFill="1"/>
    <xf numFmtId="0" fontId="5" fillId="0" borderId="0" xfId="0" applyFont="1"/>
    <xf numFmtId="2" fontId="5" fillId="3" borderId="1" xfId="0" applyNumberFormat="1" applyFont="1" applyFill="1" applyBorder="1"/>
    <xf numFmtId="0" fontId="6" fillId="2" borderId="1" xfId="0" applyFont="1" applyFill="1" applyBorder="1"/>
    <xf numFmtId="1" fontId="7" fillId="5" borderId="1" xfId="0" applyNumberFormat="1" applyFont="1" applyFill="1" applyBorder="1"/>
    <xf numFmtId="164" fontId="5" fillId="4" borderId="1" xfId="0" applyNumberFormat="1" applyFont="1" applyFill="1" applyBorder="1"/>
    <xf numFmtId="0" fontId="7" fillId="0" borderId="0" xfId="0" applyFont="1"/>
    <xf numFmtId="164" fontId="7" fillId="6" borderId="1" xfId="0" applyNumberFormat="1" applyFont="1" applyFill="1" applyBorder="1"/>
    <xf numFmtId="164" fontId="5" fillId="8" borderId="1" xfId="0" applyNumberFormat="1" applyFont="1" applyFill="1" applyBorder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1F3864"/>
  </sheetPr>
  <dimension ref="A1:B18"/>
  <sheetViews>
    <sheetView showGridLines="0" tabSelected="1" workbookViewId="0"/>
  </sheetViews>
  <sheetFormatPr defaultRowHeight="14.4" x14ac:dyDescent="0.55000000000000004"/>
  <cols>
    <col min="1" max="1" width="40" customWidth="1"/>
    <col min="2" max="2" width="64" customWidth="1"/>
    <col min="3" max="3" width="8.83984375" customWidth="1"/>
  </cols>
  <sheetData>
    <row r="1" spans="1:2" ht="22" customHeight="1" x14ac:dyDescent="0.75">
      <c r="A1" s="1" t="s">
        <v>0</v>
      </c>
      <c r="B1" s="2"/>
    </row>
    <row r="2" spans="1:2" x14ac:dyDescent="0.55000000000000004">
      <c r="A2" s="3" t="s">
        <v>1</v>
      </c>
    </row>
    <row r="3" spans="1:2" x14ac:dyDescent="0.55000000000000004">
      <c r="A3" s="4" t="s">
        <v>2</v>
      </c>
    </row>
    <row r="5" spans="1:2" ht="15.75" customHeight="1" x14ac:dyDescent="0.6">
      <c r="A5" s="5" t="s">
        <v>3</v>
      </c>
      <c r="B5" s="6"/>
    </row>
    <row r="6" spans="1:2" x14ac:dyDescent="0.55000000000000004">
      <c r="A6" s="7" t="s">
        <v>4</v>
      </c>
      <c r="B6" s="8"/>
    </row>
    <row r="7" spans="1:2" x14ac:dyDescent="0.55000000000000004">
      <c r="A7" s="7" t="s">
        <v>5</v>
      </c>
      <c r="B7" s="8"/>
    </row>
    <row r="9" spans="1:2" ht="15.75" customHeight="1" x14ac:dyDescent="0.6">
      <c r="A9" s="5" t="s">
        <v>6</v>
      </c>
      <c r="B9" s="6"/>
    </row>
    <row r="10" spans="1:2" x14ac:dyDescent="0.55000000000000004">
      <c r="A10" s="9" t="s">
        <v>7</v>
      </c>
      <c r="B10" s="10" t="s">
        <v>8</v>
      </c>
    </row>
    <row r="11" spans="1:2" x14ac:dyDescent="0.55000000000000004">
      <c r="A11" s="9" t="s">
        <v>9</v>
      </c>
      <c r="B11" s="10" t="s">
        <v>10</v>
      </c>
    </row>
    <row r="12" spans="1:2" x14ac:dyDescent="0.55000000000000004">
      <c r="A12" s="9" t="s">
        <v>11</v>
      </c>
      <c r="B12" s="10" t="s">
        <v>12</v>
      </c>
    </row>
    <row r="14" spans="1:2" ht="15.75" customHeight="1" x14ac:dyDescent="0.6">
      <c r="A14" s="5" t="s">
        <v>13</v>
      </c>
      <c r="B14" s="6"/>
    </row>
    <row r="15" spans="1:2" x14ac:dyDescent="0.55000000000000004">
      <c r="A15" s="7" t="s">
        <v>14</v>
      </c>
      <c r="B15" s="8"/>
    </row>
    <row r="17" spans="1:2" ht="15.75" customHeight="1" x14ac:dyDescent="0.6">
      <c r="A17" s="5" t="s">
        <v>15</v>
      </c>
      <c r="B17" s="6"/>
    </row>
    <row r="18" spans="1:2" x14ac:dyDescent="0.55000000000000004">
      <c r="A18" s="9" t="s">
        <v>16</v>
      </c>
      <c r="B18" s="10" t="s">
        <v>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1F3864"/>
  </sheetPr>
  <dimension ref="A1:H33"/>
  <sheetViews>
    <sheetView showGridLines="0" workbookViewId="0"/>
  </sheetViews>
  <sheetFormatPr defaultRowHeight="14.4" x14ac:dyDescent="0.55000000000000004"/>
  <cols>
    <col min="1" max="1" width="24" customWidth="1"/>
    <col min="2" max="6" width="16" customWidth="1"/>
  </cols>
  <sheetData>
    <row r="1" spans="1:8" ht="18.3" x14ac:dyDescent="0.7">
      <c r="A1" s="11" t="s">
        <v>18</v>
      </c>
      <c r="B1" s="2"/>
      <c r="C1" s="2"/>
      <c r="D1" s="2"/>
      <c r="E1" s="2"/>
      <c r="F1" s="2"/>
      <c r="G1" s="2"/>
      <c r="H1" s="2"/>
    </row>
    <row r="2" spans="1:8" x14ac:dyDescent="0.55000000000000004">
      <c r="A2" s="12" t="s">
        <v>19</v>
      </c>
    </row>
    <row r="3" spans="1:8" x14ac:dyDescent="0.55000000000000004">
      <c r="A3" s="13" t="s">
        <v>20</v>
      </c>
      <c r="C3" s="14" t="s">
        <v>21</v>
      </c>
      <c r="E3" s="15" t="s">
        <v>22</v>
      </c>
      <c r="G3" s="16" t="s">
        <v>23</v>
      </c>
    </row>
    <row r="5" spans="1:8" x14ac:dyDescent="0.55000000000000004">
      <c r="A5" s="17" t="s">
        <v>24</v>
      </c>
      <c r="B5" s="6"/>
      <c r="C5" s="6"/>
      <c r="D5" s="6"/>
      <c r="E5" s="6"/>
      <c r="F5" s="6"/>
      <c r="G5" s="6"/>
      <c r="H5" s="6"/>
    </row>
    <row r="6" spans="1:8" x14ac:dyDescent="0.55000000000000004">
      <c r="A6" s="18" t="s">
        <v>25</v>
      </c>
      <c r="C6" s="19">
        <v>0.18</v>
      </c>
    </row>
    <row r="8" spans="1:8" x14ac:dyDescent="0.55000000000000004">
      <c r="A8" s="17" t="s">
        <v>26</v>
      </c>
      <c r="B8" s="6"/>
      <c r="C8" s="6"/>
      <c r="D8" s="6"/>
      <c r="E8" s="6"/>
      <c r="F8" s="6"/>
      <c r="G8" s="6"/>
      <c r="H8" s="6"/>
    </row>
    <row r="9" spans="1:8" x14ac:dyDescent="0.55000000000000004">
      <c r="A9" s="20" t="s">
        <v>27</v>
      </c>
      <c r="B9" s="20" t="s">
        <v>28</v>
      </c>
      <c r="C9" s="20" t="s">
        <v>29</v>
      </c>
    </row>
    <row r="10" spans="1:8" x14ac:dyDescent="0.55000000000000004">
      <c r="A10" s="18" t="s">
        <v>30</v>
      </c>
      <c r="B10" s="21">
        <v>1</v>
      </c>
      <c r="C10" s="22">
        <f ca="1">_xll.VoseLognormal(40,6)</f>
        <v>48.551569775941424</v>
      </c>
    </row>
    <row r="11" spans="1:8" x14ac:dyDescent="0.55000000000000004">
      <c r="A11" s="18" t="s">
        <v>31</v>
      </c>
      <c r="B11" s="21">
        <v>2</v>
      </c>
      <c r="C11" s="22">
        <f ca="1">_xll.VoseLognormal(43,6)</f>
        <v>38.822032695395478</v>
      </c>
    </row>
    <row r="12" spans="1:8" x14ac:dyDescent="0.55000000000000004">
      <c r="A12" s="18" t="s">
        <v>32</v>
      </c>
      <c r="B12" s="21">
        <v>3</v>
      </c>
      <c r="C12" s="22">
        <f ca="1">_xll.VoseLognormal(46,6)</f>
        <v>33.738515510687954</v>
      </c>
    </row>
    <row r="13" spans="1:8" x14ac:dyDescent="0.55000000000000004">
      <c r="A13" s="18" t="s">
        <v>33</v>
      </c>
      <c r="B13" s="21">
        <v>4</v>
      </c>
      <c r="C13" s="22">
        <f ca="1">_xll.VoseLognormal(49,6)</f>
        <v>49.962355970288307</v>
      </c>
    </row>
    <row r="14" spans="1:8" x14ac:dyDescent="0.55000000000000004">
      <c r="A14" s="18" t="s">
        <v>34</v>
      </c>
      <c r="B14" s="21">
        <v>5</v>
      </c>
      <c r="C14" s="22">
        <f ca="1">_xll.VoseLognormal(52,6)</f>
        <v>43.566440243668318</v>
      </c>
    </row>
    <row r="15" spans="1:8" x14ac:dyDescent="0.55000000000000004">
      <c r="A15" s="18" t="s">
        <v>35</v>
      </c>
      <c r="B15" s="21">
        <v>1</v>
      </c>
      <c r="C15" s="22">
        <f ca="1">_xll.VoseLognormal(55,6)</f>
        <v>52.556361269005258</v>
      </c>
    </row>
    <row r="16" spans="1:8" x14ac:dyDescent="0.55000000000000004">
      <c r="A16" s="18" t="s">
        <v>36</v>
      </c>
      <c r="B16" s="21">
        <v>2</v>
      </c>
      <c r="C16" s="22">
        <f ca="1">_xll.VoseLognormal(58,6)</f>
        <v>47.235329561851657</v>
      </c>
    </row>
    <row r="17" spans="1:8" x14ac:dyDescent="0.55000000000000004">
      <c r="A17" s="18" t="s">
        <v>37</v>
      </c>
      <c r="B17" s="21">
        <v>3</v>
      </c>
      <c r="C17" s="22">
        <f ca="1">_xll.VoseLognormal(61,6)</f>
        <v>58.068470653247068</v>
      </c>
    </row>
    <row r="18" spans="1:8" x14ac:dyDescent="0.55000000000000004">
      <c r="A18" s="18" t="s">
        <v>38</v>
      </c>
      <c r="B18" s="21">
        <v>4</v>
      </c>
      <c r="C18" s="22">
        <f ca="1">_xll.VoseLognormal(64,6)</f>
        <v>65.516637846086013</v>
      </c>
    </row>
    <row r="19" spans="1:8" x14ac:dyDescent="0.55000000000000004">
      <c r="A19" s="18" t="s">
        <v>39</v>
      </c>
      <c r="B19" s="21">
        <v>5</v>
      </c>
      <c r="C19" s="22">
        <f ca="1">_xll.VoseLognormal(67,6)</f>
        <v>63.377142753087682</v>
      </c>
    </row>
    <row r="20" spans="1:8" x14ac:dyDescent="0.55000000000000004">
      <c r="A20" s="18" t="s">
        <v>40</v>
      </c>
      <c r="B20" s="21">
        <v>1</v>
      </c>
      <c r="C20" s="22">
        <f ca="1">_xll.VoseLognormal(70,6)</f>
        <v>82.873150468498721</v>
      </c>
    </row>
    <row r="21" spans="1:8" x14ac:dyDescent="0.55000000000000004">
      <c r="A21" s="18" t="s">
        <v>41</v>
      </c>
      <c r="B21" s="21">
        <v>2</v>
      </c>
      <c r="C21" s="22">
        <f ca="1">_xll.VoseLognormal(73,6)</f>
        <v>81.849127486011383</v>
      </c>
    </row>
    <row r="22" spans="1:8" x14ac:dyDescent="0.55000000000000004">
      <c r="A22" s="18" t="s">
        <v>42</v>
      </c>
      <c r="B22" s="21">
        <v>3</v>
      </c>
      <c r="C22" s="22">
        <f ca="1">_xll.VoseLognormal(76,6)</f>
        <v>77.00663308976776</v>
      </c>
    </row>
    <row r="23" spans="1:8" x14ac:dyDescent="0.55000000000000004">
      <c r="A23" s="18" t="s">
        <v>43</v>
      </c>
      <c r="B23" s="21">
        <v>4</v>
      </c>
      <c r="C23" s="22">
        <f ca="1">_xll.VoseLognormal(79,6)</f>
        <v>80.294894597985163</v>
      </c>
    </row>
    <row r="24" spans="1:8" x14ac:dyDescent="0.55000000000000004">
      <c r="A24" s="18" t="s">
        <v>44</v>
      </c>
      <c r="B24" s="21">
        <v>5</v>
      </c>
      <c r="C24" s="22">
        <f ca="1">_xll.VoseLognormal(82,6)</f>
        <v>82.857205458601257</v>
      </c>
    </row>
    <row r="26" spans="1:8" x14ac:dyDescent="0.55000000000000004">
      <c r="A26" s="17" t="s">
        <v>45</v>
      </c>
      <c r="B26" s="6"/>
      <c r="C26" s="6"/>
      <c r="D26" s="6"/>
      <c r="E26" s="6"/>
      <c r="F26" s="6"/>
      <c r="G26" s="6"/>
      <c r="H26" s="6"/>
    </row>
    <row r="27" spans="1:8" x14ac:dyDescent="0.55000000000000004">
      <c r="A27" s="23" t="s">
        <v>46</v>
      </c>
      <c r="C27" s="24">
        <f ca="1">MAX(F29:F33)</f>
        <v>195.77388841435948</v>
      </c>
    </row>
    <row r="29" spans="1:8" x14ac:dyDescent="0.55000000000000004">
      <c r="F29" s="25">
        <f ca="1">SUMIF($B$10:$B$24,1,$C$10:$C$24)</f>
        <v>183.98108151344542</v>
      </c>
    </row>
    <row r="30" spans="1:8" x14ac:dyDescent="0.55000000000000004">
      <c r="F30" s="25">
        <f ca="1">SUMIF($B$10:$B$24,2,$C$10:$C$24)</f>
        <v>167.90648974325853</v>
      </c>
    </row>
    <row r="31" spans="1:8" x14ac:dyDescent="0.55000000000000004">
      <c r="F31" s="25">
        <f ca="1">SUMIF($B$10:$B$24,3,$C$10:$C$24)</f>
        <v>168.81361925370277</v>
      </c>
    </row>
    <row r="32" spans="1:8" x14ac:dyDescent="0.55000000000000004">
      <c r="F32" s="25">
        <f ca="1">SUMIF($B$10:$B$24,4,$C$10:$C$24)</f>
        <v>195.77388841435948</v>
      </c>
    </row>
    <row r="33" spans="6:6" x14ac:dyDescent="0.55000000000000004">
      <c r="F33" s="25">
        <f ca="1">SUMIF($B$10:$B$24,5,$C$10:$C$24)</f>
        <v>189.80078845535724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B1"/>
  <sheetViews>
    <sheetView workbookViewId="0"/>
  </sheetViews>
  <sheetFormatPr defaultRowHeight="14.4" x14ac:dyDescent="0.55000000000000004"/>
  <sheetData>
    <row r="1" spans="1:2" x14ac:dyDescent="0.55000000000000004">
      <c r="A1" t="s">
        <v>48</v>
      </c>
      <c r="B1"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"/>
  <sheetViews>
    <sheetView workbookViewId="0"/>
  </sheetViews>
  <sheetFormatPr defaultRowHeight="14.4" x14ac:dyDescent="0.55000000000000004"/>
  <sheetData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B8F93-495E-48A2-88FF-F89DB987A8D2}">
  <sheetPr codeName="Sheet6"/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93322-DDD9-45AB-BB02-FF1856F70682}">
  <sheetPr codeName="Sheet7"/>
  <dimension ref="A1:E2"/>
  <sheetViews>
    <sheetView workbookViewId="0"/>
  </sheetViews>
  <sheetFormatPr defaultRowHeight="14.4" x14ac:dyDescent="0.55000000000000004"/>
  <sheetData>
    <row r="1" spans="1:5" x14ac:dyDescent="0.55000000000000004">
      <c r="A1" s="26" t="s">
        <v>49</v>
      </c>
      <c r="B1">
        <v>0</v>
      </c>
      <c r="C1">
        <v>1</v>
      </c>
      <c r="D1">
        <v>1</v>
      </c>
      <c r="E1" s="26" t="s">
        <v>50</v>
      </c>
    </row>
    <row r="2" spans="1:5" x14ac:dyDescent="0.55000000000000004">
      <c r="A2">
        <v>1</v>
      </c>
      <c r="B2" s="26" t="s">
        <v>51</v>
      </c>
      <c r="C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Cover</vt:lpstr>
      <vt:lpstr>Model</vt:lpstr>
      <vt:lpstr>ModelRiskDSN</vt:lpstr>
      <vt:lpstr>ModelRiskSYS1</vt:lpstr>
      <vt:lpstr>ModelRiskCharts</vt:lpstr>
      <vt:lpstr>ModelRiskOptimizer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Murat Tomaev</cp:lastModifiedBy>
  <dcterms:created xsi:type="dcterms:W3CDTF">2026-07-10T04:35:13Z</dcterms:created>
  <dcterms:modified xsi:type="dcterms:W3CDTF">2026-08-14T06:52:45Z</dcterms:modified>
</cp:coreProperties>
</file>