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CA32760C-1660-46BE-8E6C-342FFD88E0DF}" xr6:coauthVersionLast="47" xr6:coauthVersionMax="47" xr10:uidLastSave="{00000000-0000-0000-0000-000000000000}"/>
  <bookViews>
    <workbookView xWindow="-98" yWindow="-98" windowWidth="21795" windowHeight="12975" firstSheet="2" activeTab="2" xr2:uid="{2E977FF4-2C25-4FCB-A89E-C00AEE18B0A1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_MC_Calc!$A$1:$CJ$1</definedName>
    <definedName name="BuildFullscaleTerminalCost">MC_Tree_1!$C$6</definedName>
    <definedName name="BuildModularPhase1Cost">MC_Tree_1!$C$7</definedName>
    <definedName name="BuildPhase2TrainCost">MC_Tree_1!$C$9</definedName>
    <definedName name="FloatingLngFlngCost">MC_Tree_1!$C$8</definedName>
    <definedName name="MC_BD_D_expand_lng_C_phase2_result" localSheetId="3">MC_Tree_1!$F$44</definedName>
    <definedName name="MC_BD_D_expand_lng_T_stay_phase1" localSheetId="3">MC_Tree_1!$F$50</definedName>
    <definedName name="MC_BD_D_root_C_flng_build" localSheetId="3">MC_Tree_1!$C$78</definedName>
    <definedName name="MC_BD_D_root_C_permit_full" localSheetId="3">MC_Tree_1!$C$28</definedName>
    <definedName name="MC_BD_D_root_C_permit_mod" localSheetId="3">MC_Tree_1!$C$58</definedName>
    <definedName name="MC_BD_D_root_T_pass" localSheetId="3">MC_Tree_1!$C$90</definedName>
    <definedName name="MC_BP_C_construct_full_delay_T_full_delay_normal" localSheetId="3">MC_Tree_1!$E$34</definedName>
    <definedName name="MC_BP_C_construct_full_delay_T_full_delay_over" localSheetId="3">MC_Tree_1!$E$36</definedName>
    <definedName name="MC_BP_C_construct_full_delay_T_full_delay_strong" localSheetId="3">MC_Tree_1!$E$30</definedName>
    <definedName name="MC_BP_C_construct_full_T_full_normal" localSheetId="3">MC_Tree_1!$E$24</definedName>
    <definedName name="MC_BP_C_construct_full_T_full_oversupply" localSheetId="3">MC_Tree_1!$E$26</definedName>
    <definedName name="MC_BP_C_construct_full_T_full_strong" localSheetId="3">MC_Tree_1!$E$20</definedName>
    <definedName name="MC_BP_C_flng_build_C_flng_market" localSheetId="3">MC_Tree_1!$D$72</definedName>
    <definedName name="MC_BP_C_flng_build_C_flng_market_over" localSheetId="3">MC_Tree_1!$D$82</definedName>
    <definedName name="MC_BP_C_flng_build_T_flng_issues" localSheetId="3">MC_Tree_1!$D$88</definedName>
    <definedName name="MC_BP_C_flng_market_over_T_flng_over_disc" localSheetId="3">MC_Tree_1!$E$86</definedName>
    <definedName name="MC_BP_C_flng_market_over_T_flng_over_norm" localSheetId="3">MC_Tree_1!$E$84</definedName>
    <definedName name="MC_BP_C_flng_market_over_T_flng_over_prem" localSheetId="3">MC_Tree_1!$E$80</definedName>
    <definedName name="MC_BP_C_flng_market_T_flng_discount" localSheetId="3">MC_Tree_1!$E$76</definedName>
    <definedName name="MC_BP_C_flng_market_T_flng_normal" localSheetId="3">MC_Tree_1!$E$74</definedName>
    <definedName name="MC_BP_C_flng_market_T_flng_premium" localSheetId="3">MC_Tree_1!$E$70</definedName>
    <definedName name="MC_BP_C_mod_market1_D_expand_lng" localSheetId="3">MC_Tree_1!$E$48</definedName>
    <definedName name="MC_BP_C_mod_market1_delay_T_mod_delay_adequate" localSheetId="3">MC_Tree_1!$E$64</definedName>
    <definedName name="MC_BP_C_mod_market1_delay_T_mod_delay_strong" localSheetId="3">MC_Tree_1!$E$60</definedName>
    <definedName name="MC_BP_C_mod_market1_delay_T_mod_delay_weak" localSheetId="3">MC_Tree_1!$E$66</definedName>
    <definedName name="MC_BP_C_mod_market1_T_mod_adequate" localSheetId="3">MC_Tree_1!$E$54</definedName>
    <definedName name="MC_BP_C_mod_market1_T_mod_weak" localSheetId="3">MC_Tree_1!$E$56</definedName>
    <definedName name="MC_BP_C_permit_full_C_construct_full" localSheetId="3">MC_Tree_1!$D$22</definedName>
    <definedName name="MC_BP_C_permit_full_C_construct_full_delay" localSheetId="3">MC_Tree_1!$D$32</definedName>
    <definedName name="MC_BP_C_permit_full_T_full_denied" localSheetId="3">MC_Tree_1!$D$38</definedName>
    <definedName name="MC_BP_C_permit_mod_C_mod_market1" localSheetId="3">MC_Tree_1!$D$52</definedName>
    <definedName name="MC_BP_C_permit_mod_C_mod_market1_delay" localSheetId="3">MC_Tree_1!$D$62</definedName>
    <definedName name="MC_BP_C_permit_mod_T_mod_denied" localSheetId="3">MC_Tree_1!$D$68</definedName>
    <definedName name="MC_BP_C_phase2_result_T_phase2_soft" localSheetId="3">MC_Tree_1!$G$46</definedName>
    <definedName name="MC_BP_C_phase2_result_T_phase2_strong" localSheetId="3">MC_Tree_1!$G$42</definedName>
    <definedName name="MC_BV_C_construct_full_delay_T_full_delay_normal" localSheetId="3">MC_Tree_1!$E$35</definedName>
    <definedName name="MC_BV_C_construct_full_delay_T_full_delay_over" localSheetId="3">MC_Tree_1!$E$37</definedName>
    <definedName name="MC_BV_C_construct_full_delay_T_full_delay_strong" localSheetId="3">MC_Tree_1!$E$31</definedName>
    <definedName name="MC_BV_C_construct_full_T_full_normal" localSheetId="3">MC_Tree_1!$E$25</definedName>
    <definedName name="MC_BV_C_construct_full_T_full_oversupply" localSheetId="3">MC_Tree_1!$E$27</definedName>
    <definedName name="MC_BV_C_construct_full_T_full_strong" localSheetId="3">MC_Tree_1!$E$21</definedName>
    <definedName name="MC_BV_C_flng_build_C_flng_market" localSheetId="3">MC_Tree_1!$D$73</definedName>
    <definedName name="MC_BV_C_flng_build_C_flng_market_over" localSheetId="3">MC_Tree_1!$D$83</definedName>
    <definedName name="MC_BV_C_flng_build_T_flng_issues" localSheetId="3">MC_Tree_1!$D$89</definedName>
    <definedName name="MC_BV_C_flng_market_over_T_flng_over_disc" localSheetId="3">MC_Tree_1!$E$87</definedName>
    <definedName name="MC_BV_C_flng_market_over_T_flng_over_norm" localSheetId="3">MC_Tree_1!$E$85</definedName>
    <definedName name="MC_BV_C_flng_market_over_T_flng_over_prem" localSheetId="3">MC_Tree_1!$E$81</definedName>
    <definedName name="MC_BV_C_flng_market_T_flng_discount" localSheetId="3">MC_Tree_1!$E$77</definedName>
    <definedName name="MC_BV_C_flng_market_T_flng_normal" localSheetId="3">MC_Tree_1!$E$75</definedName>
    <definedName name="MC_BV_C_flng_market_T_flng_premium" localSheetId="3">MC_Tree_1!$E$71</definedName>
    <definedName name="MC_BV_C_mod_market1_D_expand_lng" localSheetId="3">MC_Tree_1!$E$49</definedName>
    <definedName name="MC_BV_C_mod_market1_delay_T_mod_delay_adequate" localSheetId="3">MC_Tree_1!$E$65</definedName>
    <definedName name="MC_BV_C_mod_market1_delay_T_mod_delay_strong" localSheetId="3">MC_Tree_1!$E$61</definedName>
    <definedName name="MC_BV_C_mod_market1_delay_T_mod_delay_weak" localSheetId="3">MC_Tree_1!$E$67</definedName>
    <definedName name="MC_BV_C_mod_market1_T_mod_adequate" localSheetId="3">MC_Tree_1!$E$55</definedName>
    <definedName name="MC_BV_C_mod_market1_T_mod_weak" localSheetId="3">MC_Tree_1!$E$57</definedName>
    <definedName name="MC_BV_C_permit_full_C_construct_full" localSheetId="3">MC_Tree_1!$D$23</definedName>
    <definedName name="MC_BV_C_permit_full_C_construct_full_delay" localSheetId="3">MC_Tree_1!$D$33</definedName>
    <definedName name="MC_BV_C_permit_full_T_full_denied" localSheetId="3">MC_Tree_1!$D$39</definedName>
    <definedName name="MC_BV_C_permit_mod_C_mod_market1" localSheetId="3">MC_Tree_1!$D$53</definedName>
    <definedName name="MC_BV_C_permit_mod_C_mod_market1_delay" localSheetId="3">MC_Tree_1!$D$63</definedName>
    <definedName name="MC_BV_C_permit_mod_T_mod_denied" localSheetId="3">MC_Tree_1!$D$69</definedName>
    <definedName name="MC_BV_C_phase2_result_T_phase2_soft" localSheetId="3">MC_Tree_1!$G$47</definedName>
    <definedName name="MC_BV_C_phase2_result_T_phase2_strong" localSheetId="3">MC_Tree_1!$G$43</definedName>
    <definedName name="MC_BV_D_expand_lng_C_phase2_result" localSheetId="3">MC_Tree_1!$F$45</definedName>
    <definedName name="MC_BV_D_expand_lng_T_stay_phase1" localSheetId="3">MC_Tree_1!$F$51</definedName>
    <definedName name="MC_BV_D_root_C_flng_build" localSheetId="3">MC_Tree_1!$C$79</definedName>
    <definedName name="MC_BV_D_root_C_permit_full" localSheetId="3">MC_Tree_1!$C$29</definedName>
    <definedName name="MC_BV_D_root_C_permit_mod" localSheetId="3">MC_Tree_1!$C$59</definedName>
    <definedName name="MC_BV_D_root_T_pass" localSheetId="3">MC_Tree_1!$C$91</definedName>
    <definedName name="MC_N_C_construct_full" localSheetId="3">MC_Tree_1!$E$22</definedName>
    <definedName name="MC_N_C_construct_full_delay" localSheetId="3">MC_Tree_1!$E$32</definedName>
    <definedName name="MC_N_C_flng_build" localSheetId="3">MC_Tree_1!$D$78</definedName>
    <definedName name="MC_N_C_flng_market" localSheetId="3">MC_Tree_1!$E$72</definedName>
    <definedName name="MC_N_C_flng_market_over" localSheetId="3">MC_Tree_1!$E$82</definedName>
    <definedName name="MC_N_C_mod_market1" localSheetId="3">MC_Tree_1!$E$52</definedName>
    <definedName name="MC_N_C_mod_market1_delay" localSheetId="3">MC_Tree_1!$E$62</definedName>
    <definedName name="MC_N_C_permit_full" localSheetId="3">MC_Tree_1!$D$28</definedName>
    <definedName name="MC_N_C_permit_mod" localSheetId="3">MC_Tree_1!$D$58</definedName>
    <definedName name="MC_N_C_phase2_result" localSheetId="3">MC_Tree_1!$G$44</definedName>
    <definedName name="MC_N_D_expand_lng" localSheetId="3">MC_Tree_1!$F$48</definedName>
    <definedName name="MC_N_D_root" localSheetId="3">MC_Tree_1!$C$40</definedName>
    <definedName name="MC_NP_T_flng_discount" localSheetId="3">MC_Tree_1!$F$76</definedName>
    <definedName name="MC_NP_T_flng_issues" localSheetId="3">MC_Tree_1!$E$88</definedName>
    <definedName name="MC_NP_T_flng_normal" localSheetId="3">MC_Tree_1!$F$74</definedName>
    <definedName name="MC_NP_T_flng_over_disc" localSheetId="3">MC_Tree_1!$F$86</definedName>
    <definedName name="MC_NP_T_flng_over_norm" localSheetId="3">MC_Tree_1!$F$84</definedName>
    <definedName name="MC_NP_T_flng_over_prem" localSheetId="3">MC_Tree_1!$F$80</definedName>
    <definedName name="MC_NP_T_flng_premium" localSheetId="3">MC_Tree_1!$F$70</definedName>
    <definedName name="MC_NP_T_full_delay_normal" localSheetId="3">MC_Tree_1!$F$34</definedName>
    <definedName name="MC_NP_T_full_delay_over" localSheetId="3">MC_Tree_1!$F$36</definedName>
    <definedName name="MC_NP_T_full_delay_strong" localSheetId="3">MC_Tree_1!$F$30</definedName>
    <definedName name="MC_NP_T_full_denied" localSheetId="3">MC_Tree_1!$E$38</definedName>
    <definedName name="MC_NP_T_full_normal" localSheetId="3">MC_Tree_1!$F$24</definedName>
    <definedName name="MC_NP_T_full_oversupply" localSheetId="3">MC_Tree_1!$F$26</definedName>
    <definedName name="MC_NP_T_full_strong" localSheetId="3">MC_Tree_1!$F$20</definedName>
    <definedName name="MC_NP_T_mod_adequate" localSheetId="3">MC_Tree_1!$F$54</definedName>
    <definedName name="MC_NP_T_mod_delay_adequate" localSheetId="3">MC_Tree_1!$F$64</definedName>
    <definedName name="MC_NP_T_mod_delay_strong" localSheetId="3">MC_Tree_1!$F$60</definedName>
    <definedName name="MC_NP_T_mod_delay_weak" localSheetId="3">MC_Tree_1!$F$66</definedName>
    <definedName name="MC_NP_T_mod_denied" localSheetId="3">MC_Tree_1!$E$68</definedName>
    <definedName name="MC_NP_T_mod_weak" localSheetId="3">MC_Tree_1!$F$56</definedName>
    <definedName name="MC_NP_T_pass" localSheetId="3">MC_Tree_1!$D$90</definedName>
    <definedName name="MC_NP_T_phase2_soft" localSheetId="3">MC_Tree_1!$H$46</definedName>
    <definedName name="MC_NP_T_phase2_strong" localSheetId="3">MC_Tree_1!$H$42</definedName>
    <definedName name="MC_NP_T_stay_phase1" localSheetId="3">MC_Tree_1!$G$50</definedName>
    <definedName name="MC_V_C_construct_full" localSheetId="3">MC_Tree_1!$E$23</definedName>
    <definedName name="MC_V_C_construct_full_delay" localSheetId="3">MC_Tree_1!$E$33</definedName>
    <definedName name="MC_V_C_flng_build" localSheetId="3">MC_Tree_1!$D$79</definedName>
    <definedName name="MC_V_C_flng_market" localSheetId="3">MC_Tree_1!$E$73</definedName>
    <definedName name="MC_V_C_flng_market_over" localSheetId="3">MC_Tree_1!$E$83</definedName>
    <definedName name="MC_V_C_mod_market1" localSheetId="3">MC_Tree_1!$E$53</definedName>
    <definedName name="MC_V_C_mod_market1_delay" localSheetId="3">MC_Tree_1!$E$63</definedName>
    <definedName name="MC_V_C_permit_full" localSheetId="3">MC_Tree_1!$D$29</definedName>
    <definedName name="MC_V_C_permit_mod" localSheetId="3">MC_Tree_1!$D$59</definedName>
    <definedName name="MC_V_C_phase2_result" localSheetId="3">MC_Tree_1!$G$45</definedName>
    <definedName name="MC_V_D_expand_lng" localSheetId="3">MC_Tree_1!$F$49</definedName>
    <definedName name="MC_V_D_root" localSheetId="3">MC_Tree_1!$C$41</definedName>
    <definedName name="MC_V_T_flng_discount" localSheetId="3">MC_Tree_1!$F$77</definedName>
    <definedName name="MC_V_T_flng_issues" localSheetId="3">MC_Tree_1!$E$89</definedName>
    <definedName name="MC_V_T_flng_normal" localSheetId="3">MC_Tree_1!$F$75</definedName>
    <definedName name="MC_V_T_flng_over_disc" localSheetId="3">MC_Tree_1!$F$87</definedName>
    <definedName name="MC_V_T_flng_over_norm" localSheetId="3">MC_Tree_1!$F$85</definedName>
    <definedName name="MC_V_T_flng_over_prem" localSheetId="3">MC_Tree_1!$F$81</definedName>
    <definedName name="MC_V_T_flng_premium" localSheetId="3">MC_Tree_1!$F$71</definedName>
    <definedName name="MC_V_T_full_delay_normal" localSheetId="3">MC_Tree_1!$F$35</definedName>
    <definedName name="MC_V_T_full_delay_over" localSheetId="3">MC_Tree_1!$F$37</definedName>
    <definedName name="MC_V_T_full_delay_strong" localSheetId="3">MC_Tree_1!$F$31</definedName>
    <definedName name="MC_V_T_full_denied" localSheetId="3">MC_Tree_1!$E$39</definedName>
    <definedName name="MC_V_T_full_normal" localSheetId="3">MC_Tree_1!$F$25</definedName>
    <definedName name="MC_V_T_full_oversupply" localSheetId="3">MC_Tree_1!$F$27</definedName>
    <definedName name="MC_V_T_full_strong" localSheetId="3">MC_Tree_1!$F$21</definedName>
    <definedName name="MC_V_T_mod_adequate" localSheetId="3">MC_Tree_1!$F$55</definedName>
    <definedName name="MC_V_T_mod_delay_adequate" localSheetId="3">MC_Tree_1!$F$65</definedName>
    <definedName name="MC_V_T_mod_delay_strong" localSheetId="3">MC_Tree_1!$F$61</definedName>
    <definedName name="MC_V_T_mod_delay_weak" localSheetId="3">MC_Tree_1!$F$67</definedName>
    <definedName name="MC_V_T_mod_denied" localSheetId="3">MC_Tree_1!$E$69</definedName>
    <definedName name="MC_V_T_mod_weak" localSheetId="3">MC_Tree_1!$F$57</definedName>
    <definedName name="MC_V_T_pass" localSheetId="3">MC_Tree_1!$D$91</definedName>
    <definedName name="MC_V_T_phase2_soft" localSheetId="3">MC_Tree_1!$H$47</definedName>
    <definedName name="MC_V_T_phase2_strong" localSheetId="3">MC_Tree_1!$H$43</definedName>
    <definedName name="MC_V_T_stay_phase1" localSheetId="3">MC_Tree_1!$G$51</definedName>
    <definedName name="StayPhase1OnlyValue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3" l="1"/>
  <c r="C29" i="3"/>
  <c r="C79" i="3"/>
  <c r="F51" i="3"/>
  <c r="F45" i="3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88" i="3"/>
  <c r="D79" i="3"/>
  <c r="E69" i="3"/>
  <c r="F60" i="3"/>
  <c r="G50" i="3"/>
  <c r="E39" i="3"/>
  <c r="F30" i="3"/>
  <c r="F20" i="3"/>
  <c r="F87" i="3"/>
  <c r="F77" i="3"/>
  <c r="E68" i="3"/>
  <c r="D59" i="3"/>
  <c r="F49" i="3"/>
  <c r="E38" i="3"/>
  <c r="D29" i="3"/>
  <c r="F50" i="3"/>
  <c r="F86" i="3"/>
  <c r="F76" i="3"/>
  <c r="F67" i="3"/>
  <c r="F57" i="3"/>
  <c r="H47" i="3"/>
  <c r="F37" i="3"/>
  <c r="F27" i="3"/>
  <c r="F44" i="3"/>
  <c r="F85" i="3"/>
  <c r="F75" i="3"/>
  <c r="F66" i="3"/>
  <c r="F56" i="3"/>
  <c r="F36" i="3"/>
  <c r="F26" i="3"/>
  <c r="C90" i="3"/>
  <c r="F84" i="3"/>
  <c r="F74" i="3"/>
  <c r="F65" i="3"/>
  <c r="F55" i="3"/>
  <c r="G45" i="3"/>
  <c r="F35" i="3"/>
  <c r="F25" i="3"/>
  <c r="C78" i="3"/>
  <c r="D91" i="3"/>
  <c r="E83" i="3"/>
  <c r="E73" i="3"/>
  <c r="F64" i="3"/>
  <c r="F54" i="3"/>
  <c r="H43" i="3"/>
  <c r="F34" i="3"/>
  <c r="F24" i="3"/>
  <c r="C58" i="3"/>
  <c r="D90" i="3"/>
  <c r="F81" i="3"/>
  <c r="F71" i="3"/>
  <c r="E63" i="3"/>
  <c r="E53" i="3"/>
  <c r="H42" i="3"/>
  <c r="E33" i="3"/>
  <c r="E23" i="3"/>
  <c r="C28" i="3"/>
  <c r="E89" i="3"/>
  <c r="F70" i="3"/>
  <c r="F61" i="3"/>
  <c r="C41" i="3"/>
  <c r="F31" i="3"/>
  <c r="H46" i="3"/>
  <c r="G51" i="3"/>
  <c r="F21" i="3"/>
  <c r="F80" i="3"/>
</calcChain>
</file>

<file path=xl/sharedStrings.xml><?xml version="1.0" encoding="utf-8"?>
<sst xmlns="http://schemas.openxmlformats.org/spreadsheetml/2006/main" count="80" uniqueCount="73">
  <si>
    <t>{"_v":2,"trees":{"MC_Tree_1":"{\r\n  \"RootId\": \"D_root\",\r\n  \"Nodes\": {\r\n    \"D_root\": {\r\n      \"type\": \"decision\",\r\n      \"id\": \"D_root\",\r\n      \"name\": \"LNG Project Decision\",\r\n      \"options\": [\r\n        {\r\n          \"name\": \"Build Full-Scale Terminal\",\r\n          \"childId\": \"C_permit_full\",\r\n          \"value\": -6000000000\r\n        },\r\n        {\r\n          \"name\": \"Build Modular (Phase 1)\",\r\n          \"childId\": \"C_permit_mod\",\r\n          \"value\": -2500000000\r\n        },\r\n        {\r\n          \"name\": \"Floating LNG (FLNG)\",\r\n          \"childId\": \"C_flng_build\",\r\n          \"value\": -3500000000\r\n        },\r\n        {\r\n          \"name\": \"No Investment\",\r\n          \"childId\": \"T_pass\"\r\n        }\r\n      ]\r\n    },\r\n    \"C_permit_full\": {\r\n      \"type\": \"chance\",\r\n      \"id\": \"C_permit_full\",\r\n      \"name\": \"Permitting \u0026 FEED\",\r\n      \"branches\": [\r\n        {\r\n          \"name\": \"Approved On Time\",\r\n          \"probability\": 0.4,\r\n          \"childId\": \"C_construct_full\"\r\n        },\r\n        {\r\n          \"name\": \"Delayed 2 Years\",\r\n          \"probability\": 0.35,\r\n          \"childId\": \"C_construct_full_delay\",\r\n          \"value\": -800000000\r\n        },\r\n        {\r\n          \"name\": \"Permit Denied\",\r\n          \"probability\": 0.25,\r\n          \"childId\": \"T_full_denied\",\r\n          \"value\": 200000000\r\n        }\r\n      ]\r\n    },\r\n    \"C_construct_full\": {\r\n      \"type\": \"chance\",\r\n      \"id\": \"C_construct_full\",\r\n      \"name\": \"Construction \u0026 LNG Market\",\r\n      \"branches\": [\r\n        {\r\n          \"name\": \"Strong LNG Demand\",\r\n          \"probability\": 0.3,\r\n          \"childId\": \"T_full_strong\",\r\n          \"value\": 15000000000\r\n        },\r\n        {\r\n          \"name\": \"Normal Market\",\r\n          \"probability\": 0.45,\r\n          \"childId\": \"T_full_normal\",\r\n          \"value\": 9000000000\r\n        },\r\n        {\r\n          \"name\": \"Oversupply / Low Price\",\r\n          \"probability\": 0.25,\r\n          \"childId\": \"T_full_oversupply\",\r\n          \"value\": 4000000000\r\n        }\r\n      ]\r\n    },\r\n    \"T_full_strong\": {\r\n      \"type\": \"terminal\",\r\n      \"id\": \"T_full_strong\",\r\n      \"name\": \"Full: Strong Demand\",\r\n      \"value\": 0\r\n    },\r\n    \"T_full_normal\": {\r\n      \"type\": \"terminal\",\r\n      \"id\": \"T_full_normal\",\r\n      \"name\": \"Full: Normal Market\",\r\n      \"value\": 0\r\n    },\r\n    \"T_full_oversupply\": {\r\n      \"type\": \"terminal\",\r\n      \"id\": \"T_full_oversupply\",\r\n      \"name\": \"Full: Oversupply\",\r\n      \"value\": 0\r\n    },\r\n    \"C_construct_full_delay\": {\r\n      \"type\": \"chance\",\r\n      \"id\": \"C_construct_full_delay\",\r\n      \"name\": \"Market (Delayed Project)\",\r\n      \"branches\": [\r\n        {\r\n          \"name\": \"Strong Demand\",\r\n          \"probability\": 0.25,\r\n          \"childId\": \"T_full_delay_strong\",\r\n          \"value\": 12000000000\r\n        },\r\n        {\r\n          \"name\": \"Normal Market\",\r\n          \"probability\": 0.45,\r\n          \"childId\": \"T_full_delay_normal\",\r\n          \"value\": 7000000000\r\n        },\r\n        {\r\n          \"name\": \"Oversupply\",\r\n          \"probability\": 0.3,\r\n          \"childId\": \"T_full_delay_over\",\r\n          \"value\": 2500000000\r\n        }\r\n      ]\r\n    },\r\n    \"T_full_delay_strong\": {\r\n      \"type\": \"terminal\",\r\n      \"id\": \"T_full_delay_strong\",\r\n      \"name\": \"Delayed: Strong\",\r\n      \"value\": 0\r\n    },\r\n    \"T_full_delay_normal\": {\r\n      \"type\": \"terminal\",\r\n      \"id\": \"T_full_delay_normal\",\r\n      \"name\": \"Delayed: Normal\",\r\n      \"value\": 0\r\n    },\r\n    \"T_full_delay_over\": {\r\n      \"type\": \"terminal\",\r\n      \"id\": \"T_full_delay_over\",\r\n      \"name\": \"Delayed: Oversupply\",\r\n      \"value\": 0\r\n    },\r\n    \"T_full_denied\": {\r\n      \"type\": \"terminal\",\r\n      \"id\": \"T_full_denied\",\r\n      \"name\": \"Permit Denied\",\r\n      \"value\": 0\r\n    },\r\n    \"C_permit_mod\": {\r\n      \"type\": \"chance\",\r\n      \"id\": \"C_permit_mod\",\r\n      \"name\": \"Phase 1 Permitting\",\r\n      \"branches\": [\r\n        {\r\n          \"name\": \"Approved\",\r\n          \"probability\": 0.55,\r\n          \"childId\": \"C_mod_market1\"\r\n        },\r\n        {\r\n          \"name\": \"Delayed\",\r\n          \"probability\": 0.3,\r\n          \"childId\": \"C_mod_market1_delay\",\r\n          \"value\": -400000000\r\n        },\r\n        {\r\n          \"name\": \"Denied\",\r\n          \"probability\": 0.15,\r\n          \"childId\": \"T_mod_denied\",\r\n          \"value\": 150000000\r\n        }\r\n      ]\r\n    },\r\n    \"C_mod_market1\": {\r\n      \"type\": \"chance\",\r\n      \"id\": \"C_mod_market1\",\r\n      \"name\": \"Phase 1 Market Response\",\r\n      \"branches\": [\r\n        {\r\n          \"name\": \"Strong Contracts\",\r\n          \"probability\": 0.35,\r\n          \"childId\": \"D_expand_lng\"\r\n        },\r\n        {\r\n          \"name\": \"Adequate Contracts\",\r\n          \"probability\": 0.4,\r\n          \"childId\": \"T_mod_adequate\",\r\n          \"value\": 4500000000\r\n        },\r\n        {\r\n          \"name\": \"Weak Demand\",\r\n          \"probability\": 0.25,\r\n          \"childId\": \"T_mod_weak\",\r\n          \"value\": 2000000000\r\n        }\r\n      ]\r\n    },\r\n    \"D_expand_lng\": {\r\n      \"type\": \"decision\",\r\n      \"id\": \"D_expand_lng\",\r\n      \"name\": \"Expand to Phase 2?\",\r\n      \"options\": [\r\n        {\r\n          \"name\": \"Build Phase 2 Train\",\r\n          \"childId\": \"C_phase2_result\",\r\n          \"value\": -2200000000\r\n        },\r\n        {\r\n          \"name\": \"Stay Phase 1 Only\",\r\n          \"childId\": \"T_stay_phase1\",\r\n          \"value\": 6000000000\r\n        }\r\n      ]\r\n    },\r\n    \"C_phase2_result\": {\r\n      \"type\": \"chance\",\r\n      \"id\": \"C_phase2_result\",\r\n      \"name\": \"Phase 2 Market\",\r\n      \"branches\": [\r\n        {\r\n          \"name\": \"Continued Strong\",\r\n          \"probability\": 0.55,\r\n          \"childId\": \"T_phase2_strong\",\r\n          \"value\": 13000000000\r\n        },\r\n        {\r\n          \"name\": \"Market Softens\",\r\n          \"probability\": 0.45,\r\n          \"childId\": \"T_phase2_soft\",\r\n          \"value\": 7500000000\r\n        }\r\n      ]\r\n    },\r\n    \"T_phase2_strong\": {\r\n      \"type\": \"terminal\",\r\n      \"id\": \"T_phase2_strong\",\r\n      \"name\": \"Phase 2: Strong\",\r\n      \"value\": 0\r\n    },\r\n    \"T_phase2_soft\": {\r\n      \"type\": \"terminal\",\r\n      \"id\": \"T_phase2_soft\",\r\n      \"name\": \"Phase 2: Soft Market\",\r\n      \"value\": 0\r\n    },\r\n    \"T_stay_phase1\": {\r\n      \"type\": \"terminal\",\r\n      \"id\": \"T_stay_phase1\",\r\n      \"name\": \"Phase 1 Only (Sold Out)\",\r\n      \"value\": 0\r\n    },\r\n    \"T_mod_adequate\": {\r\n      \"type\": \"terminal\",\r\n      \"id\": \"T_mod_adequate\",\r\n      \"name\": \"Modular: Adequate\",\r\n      \"value\": 0\r\n    },\r\n    \"T_mod_weak\": {\r\n      \"type\": \"terminal\",\r\n      \"id\": \"T_mod_weak\",\r\n      \"name\": \"Modular: Weak\",\r\n      \"value\": 0\r\n    },\r\n    \"C_mod_market1_delay\": {\r\n      \"type\": \"chance\",\r\n      \"id\": \"C_mod_market1_delay\",\r\n      \"name\": \"Phase 1 Delayed Market\",\r\n      \"branches\": [\r\n        {\r\n          \"name\": \"Strong Contracts\",\r\n          \"probability\": 0.3,\r\n          \"childId\": \"T_mod_delay_strong\",\r\n          \"value\": 5500000000\r\n        },\r\n        {\r\n          \"name\": \"Adequate\",\r\n          \"probability\": 0.4,\r\n          \"childId\": \"T_mod_delay_adequate\",\r\n          \"value\": 3500000000\r\n        },\r\n        {\r\n          \"name\": \"Weak\",\r\n          \"probability\": 0.3,\r\n          \"childId\": \"T_mod_delay_weak\",\r\n          \"value\": 1500000000\r\n        }\r\n      ]\r\n    },\r\n    \"T_mod_delay_strong\": {\r\n      \"type\": \"terminal\",\r\n      \"id\": \"T_mod_delay_strong\",\r\n      \"name\": \"Delayed Mod: Strong\",\r\n      \"value\": 0\r\n    },\r\n    \"T_mod_delay_adequate\": {\r\n      \"type\": \"terminal\",\r\n      \"id\": \"T_mod_delay_adequate\",\r\n      \"name\": \"Delayed Mod: Adequate\",\r\n      \"value\": 0\r\n    },\r\n    \"T_mod_delay_weak\": {\r\n      \"type\": \"terminal\",\r\n      \"id\": \"T_mod_delay_weak\",\r\n      \"name\": \"Delayed Mod: Weak\",\r\n      \"value\": 0\r\n    },\r\n    \"T_mod_denied\": {\r\n      \"type\": \"terminal\",\r\n      \"id\": \"T_mod_denied\",\r\n      \"name\": \"Modular: Denied\",\r\n      \"value\": 0\r\n    },\r\n    \"C_flng_build\": {\r\n      \"type\": \"chance\",\r\n      \"id\": \"C_flng_build\",\r\n      \"name\": \"FLNG Construction\",\r\n      \"branches\": [\r\n        {\r\n          \"name\": \"On Budget \u0026 Schedule\",\r\n          \"probability\": 0.3,\r\n          \"childId\": \"C_flng_market\"\r\n        },\r\n        {\r\n          \"name\": \"Overrun (+25%)\",\r\n          \"probability\": 0.4,\r\n          \"childId\": \"C_flng_market_over\",\r\n          \"value\": -875000000\r\n        },\r\n        {\r\n          \"name\": \"Major Technical Issues\",\r\n          \"probability\": 0.3,\r\n          \"childId\": \"T_flng_issues\",\r\n          \"value\": 0\r\n        }\r\n      ]\r\n    },\r\n    \"C_flng_market\": {\r\n      \"type\": \"chance\",\r\n      \"id\": \"C_flng_market\",\r\n      \"name\": \"FLNG Market\",\r\n      \"branches\": [\r\n        {\r\n          \"name\": \"Premium Pricing\",\r\n          \"probability\": 0.3,\r\n          \"childId\": \"T_flng_premium\",\r\n          \"value\": 8000000000\r\n        },\r\n        {\r\n          \"name\": \"Normal Pricing\",\r\n          \"probability\": 0.45,\r\n          \"childId\": \"T_flng_normal\",\r\n          \"value\": 5500000000\r\n        },\r\n        {\r\n          \"name\": \"Discount Pricing\",\r\n          \"probability\": 0.25,\r\n          \"childId\": \"T_flng_discount\",\r\n          \"value\": 3000000000\r\n        }\r\n      ]\r\n    },\r\n    \"T_flng_premium\": {\r\n      \"type\": \"terminal\",\r\n      \"id\": \"T_flng_premium\",\r\n      \"name\": \"FLNG: Premium\",\r\n      \"value\": 0\r\n    },\r\n    \"T_flng_normal\": {\r\n      \"type\": \"terminal\",\r\n      \"id\": \"T_flng_normal\",\r\n      \"name\": \"FLNG: Normal\",\r\n      \"value\": 0\r\n    },\r\n    \"T_flng_discount\": {\r\n      \"type\": \"terminal\",\r\n      \"id\": \"T_flng_discount\",\r\n      \"name\": \"FLNG: Discount\",\r\n      \"value\": 0\r\n    },\r\n    \"C_flng_market_over\": {\r\n      \"type\": \"chance\",\r\n      \"id\": \"C_flng_market_over\",\r\n      \"name\": \"FLNG Market (Overrun)\",\r\n      \"branches\": [\r\n        {\r\n          \"name\": \"Premium\",\r\n          \"probability\": 0.25,\r\n          \"childId\": \"T_flng_over_prem\",\r\n          \"value\": 7000000000\r\n        },\r\n        {\r\n          \"name\": \"Normal\",\r\n          \"probability\": 0.45,\r\n          \"childId\": \"T_flng_over_norm\",\r\n          \"value\": 4500000000\r\n        },\r\n        {\r\n          \"name\": \"Discount\",\r\n          \"probability\": 0.3,\r\n          \"childId\": \"T_flng_over_disc\",\r\n          \"value\": 2200000000\r\n        }\r\n      ]\r\n    },\r\n    \"T_flng_over_prem\": {\r\n      \"type\": \"terminal\",\r\n      \"id\": \"T_flng_over_prem\",\r\n      \"name\": \"FLNG Overrun: Premium\",\r\n      \"value\": 0\r\n    },\r\n    \"T_flng_over_norm\": {\r\n      \"type\": \"terminal\",\r\n      \"id\": \"T_flng_over_norm\",\r\n      \"name\": \"FLNG Overrun: Normal\",\r\n      \"value\": 0\r\n    },\r\n    \"T_flng_over_disc\": {\r\n      \"type\": \"terminal\",\r\n      \"id\": \"T_flng_over_disc\",\r\n      \"name\": \"FLNG Overrun: Discount\",\r\n      \"value\": 0\r\n    },\r\n    \"T_flng_issues\": {\r\n      \"type\": \"terminal\",\r\n      \"id\": \"T_flng_issues\",\r\n      \"name\": \"FLNG: Tech Issues\",\r\n      \"value\": 0\r\n    },\r\n    \"T_pass\": {\r\n      \"type\": \"terminal\",\r\n      \"id\": \"T_pass\",\r\n      \"name\": \"No Investment\",\r\n      \"value\": 0\r\n    }\r\n  },\r\n  \"Settings\": {\r\n    \"ModelName\": \"LNG Export Terminal\",\r\n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\"MC_BV_D_root_C_permit_full\": \"=-BuildFullscaleTerminalCost\",\r\n      \"MC_BV_D_root_C_permit_mod\": \"=-BuildModularPhase1Cost\",\r\n      \"MC_BV_D_root_C_flng_build\": \"=-FloatingLngFlngCost\",\r\n      \"MC_BV_D_expand_lng_C_phase2_result\": \"=-BuildPhase2TrainCost\",\r\n      \"MC_BV_D_expand_lng_T_stay_phase1\": \"=StayPhase1OnlyValue\"\r\n  }\r\n}"}}</t>
  </si>
  <si>
    <t>Construction &amp; LNG Market</t>
  </si>
  <si>
    <t>Permitting &amp; FEED</t>
  </si>
  <si>
    <t>Market (Delayed Project)</t>
  </si>
  <si>
    <t>LNG Project Decision</t>
  </si>
  <si>
    <t>Phase 2 Market</t>
  </si>
  <si>
    <t>Expand to Phase 2?</t>
  </si>
  <si>
    <t>Phase 1 Market Response</t>
  </si>
  <si>
    <t>Phase 1 Permitting</t>
  </si>
  <si>
    <t>Phase 1 Delayed Market</t>
  </si>
  <si>
    <t>FLNG Market</t>
  </si>
  <si>
    <t>FLNG Construction</t>
  </si>
  <si>
    <t>FLNG Market (Overrun)</t>
  </si>
  <si>
    <t>LNG Export Terminal — Control Panel</t>
  </si>
  <si>
    <t>Adjust parameters below to update the decision tree instantly</t>
  </si>
  <si>
    <t>Parameter</t>
  </si>
  <si>
    <t>Value</t>
  </si>
  <si>
    <t>Units</t>
  </si>
  <si>
    <t>Notes</t>
  </si>
  <si>
    <t>Build Full-Scale Terminal</t>
  </si>
  <si>
    <t>$</t>
  </si>
  <si>
    <t>Investment for Permitting &amp; FEED path</t>
  </si>
  <si>
    <t>Build Modular (Phase 1)</t>
  </si>
  <si>
    <t>Investment for Phase 1 Permitting path</t>
  </si>
  <si>
    <t>Floating LNG (FLNG)</t>
  </si>
  <si>
    <t>Investment for FLNG Construction path</t>
  </si>
  <si>
    <t>Build Phase 2 Train</t>
  </si>
  <si>
    <t>Investment for Phase 2 Market path</t>
  </si>
  <si>
    <t>Stay Phase 1 Only</t>
  </si>
  <si>
    <t>Phase 1 Only (Sold Out)</t>
  </si>
  <si>
    <t>LNG Export Terminal Investment</t>
  </si>
  <si>
    <t>ModelChoice Example Model</t>
  </si>
  <si>
    <t>Background</t>
  </si>
  <si>
    <t>An energy company is evaluating investment in LNG export capacity on the US</t>
  </si>
  <si>
    <t>Gulf Coast. Global demand for LNG is growing but regulatory approval is</t>
  </si>
  <si>
    <t>uncertain and construction costs for mega-projects frequently overrun.</t>
  </si>
  <si>
    <t>Option 1: Full-Scale Terminal - 15 MTPA ($6B)</t>
  </si>
  <si>
    <t>Two liquefaction trains, full port facilities. Economies of scale but maximum</t>
  </si>
  <si>
    <t>exposure to permitting risk (25% denial) and construction cost overruns.</t>
  </si>
  <si>
    <t>Option 2: Modular Build - Phase 1: 6 MTPA ($2.5B)</t>
  </si>
  <si>
    <t>Single train with expansion option. Lower permitting risk (smaller footprint).</t>
  </si>
  <si>
    <t>If Phase 1 secures strong offtake contracts, invest $2.2B for Phase 2 train.</t>
  </si>
  <si>
    <t>Option 3: Floating LNG - FLNG ($3.5B)</t>
  </si>
  <si>
    <t>Deploy offshore, avoiding onshore permitting entirely. Novel technology with</t>
  </si>
  <si>
    <t>higher technical risk (30% chance of major issues) but no land-use conflict.</t>
  </si>
  <si>
    <t>Decision Objective</t>
  </si>
  <si>
    <t>Maximize expected NPV over 25-year project life. This model illustrates</t>
  </si>
  <si>
    <t>mega-project decision-making with regulatory, construction, and market risks.</t>
  </si>
  <si>
    <t>Key Assumptions</t>
  </si>
  <si>
    <t>Full-Scale Terminal</t>
  </si>
  <si>
    <t>15 MTPA, 2 trains, full port</t>
  </si>
  <si>
    <t>Modular Phase 1</t>
  </si>
  <si>
    <t>6 MTPA, single train</t>
  </si>
  <si>
    <t>Modular Phase 2 Expansion</t>
  </si>
  <si>
    <t>Additional 6 MTPA train</t>
  </si>
  <si>
    <t>FLNG Vessel</t>
  </si>
  <si>
    <t>Offshore, no land permitting</t>
  </si>
  <si>
    <t>Full-Scale Permit Approval</t>
  </si>
  <si>
    <t>On time; 35% delayed, 25% denied</t>
  </si>
  <si>
    <t>Modular Permit Approval</t>
  </si>
  <si>
    <t>Smaller footprint, easier approval</t>
  </si>
  <si>
    <t>FLNG Technical Issues</t>
  </si>
  <si>
    <t>Novel technology risk</t>
  </si>
  <si>
    <t>LNG Strong Demand NPV</t>
  </si>
  <si>
    <t>$15B</t>
  </si>
  <si>
    <t>Full-scale, approved on time</t>
  </si>
  <si>
    <t>Project Life</t>
  </si>
  <si>
    <t>25 years</t>
  </si>
  <si>
    <t>Long-term offtake agreements</t>
  </si>
  <si>
    <t>Suggested Analyses</t>
  </si>
  <si>
    <t>▶ Strategy Table - Compare full-scale vs modular vs FLNG with risk-return frontier</t>
  </si>
  <si>
    <t>▶ Sensitivity Analysis - How does LNG price and permit probability affect project value?</t>
  </si>
  <si>
    <t>▶ Risk Profile - Which technology has the best risk-adjusted return?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</si>
</sst>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40</xdr:row>
      <xdr:rowOff>0</xdr:rowOff>
    </xdr:from>
    <xdr:to>
      <xdr:col>2</xdr:col>
      <xdr:colOff>9525</xdr:colOff>
      <xdr:row>40</xdr:row>
      <xdr:rowOff>0</xdr:rowOff>
    </xdr:to>
    <xdr:cxnSp macro="">
      <xdr:nvCxnSpPr>
        <xdr:cNvPr id="125" name="MC_Entry">
          <a:extLst>
            <a:ext uri="{FF2B5EF4-FFF2-40B4-BE49-F238E27FC236}">
              <a16:creationId xmlns:a16="http://schemas.microsoft.com/office/drawing/2014/main" id="{9D3C6E5F-CBA6-8155-5A92-AE40077C962F}"/>
            </a:ext>
          </a:extLst>
        </xdr:cNvPr>
        <xdr:cNvCxnSpPr/>
      </xdr:nvCxnSpPr>
      <xdr:spPr>
        <a:xfrm>
          <a:off x="665163" y="7562850"/>
          <a:ext cx="15303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39</xdr:row>
      <xdr:rowOff>99251</xdr:rowOff>
    </xdr:from>
    <xdr:ext cx="1040541" cy="182550"/>
    <xdr:sp macro="_xll.MC_OnTreeNameClick" textlink="">
      <xdr:nvSpPr>
        <xdr:cNvPr id="126" name="MC_TreeName">
          <a:extLst>
            <a:ext uri="{FF2B5EF4-FFF2-40B4-BE49-F238E27FC236}">
              <a16:creationId xmlns:a16="http://schemas.microsoft.com/office/drawing/2014/main" id="{8298BF1C-A77E-5F4C-0092-5EAFF9D0FAEF}"/>
            </a:ext>
          </a:extLst>
        </xdr:cNvPr>
        <xdr:cNvSpPr txBox="1"/>
      </xdr:nvSpPr>
      <xdr:spPr>
        <a:xfrm>
          <a:off x="665163" y="7471601"/>
          <a:ext cx="10405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LNG Export Terminal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84217</xdr:colOff>
      <xdr:row>27</xdr:row>
      <xdr:rowOff>184150</xdr:rowOff>
    </xdr:from>
    <xdr:to>
      <xdr:col>3</xdr:col>
      <xdr:colOff>47626</xdr:colOff>
      <xdr:row>40</xdr:row>
      <xdr:rowOff>463</xdr:rowOff>
    </xdr:to>
    <xdr:sp macro="" textlink="">
      <xdr:nvSpPr>
        <xdr:cNvPr id="127" name="MC_BR_D_root_C_permit_full">
          <a:extLst>
            <a:ext uri="{FF2B5EF4-FFF2-40B4-BE49-F238E27FC236}">
              <a16:creationId xmlns:a16="http://schemas.microsoft.com/office/drawing/2014/main" id="{6F5198F9-D4A5-3E87-9C57-2D351440E8B1}"/>
            </a:ext>
          </a:extLst>
        </xdr:cNvPr>
        <xdr:cNvSpPr/>
      </xdr:nvSpPr>
      <xdr:spPr>
        <a:xfrm>
          <a:off x="2270205" y="5270500"/>
          <a:ext cx="2439909" cy="2292813"/>
        </a:xfrm>
        <a:custGeom>
          <a:avLst/>
          <a:gdLst/>
          <a:ahLst/>
          <a:cxnLst/>
          <a:rect l="0" t="0" r="0" b="0"/>
          <a:pathLst>
            <a:path w="2439909" h="2292813">
              <a:moveTo>
                <a:pt x="0" y="2291888"/>
              </a:moveTo>
              <a:lnTo>
                <a:pt x="166624" y="5888"/>
              </a:lnTo>
              <a:lnTo>
                <a:pt x="172958" y="0"/>
              </a:lnTo>
              <a:lnTo>
                <a:pt x="2439908" y="0"/>
              </a:lnTo>
              <a:lnTo>
                <a:pt x="2439908" y="12700"/>
              </a:lnTo>
              <a:lnTo>
                <a:pt x="172958" y="12700"/>
              </a:lnTo>
              <a:lnTo>
                <a:pt x="179291" y="6812"/>
              </a:lnTo>
              <a:lnTo>
                <a:pt x="12667" y="229281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195584" cy="182550"/>
    <xdr:sp macro="_xll.MC_OnBranchLabelClick" textlink="">
      <xdr:nvSpPr>
        <xdr:cNvPr id="128" name="MC_BN_D_root_C_permit_full">
          <a:extLst>
            <a:ext uri="{FF2B5EF4-FFF2-40B4-BE49-F238E27FC236}">
              <a16:creationId xmlns:a16="http://schemas.microsoft.com/office/drawing/2014/main" id="{543193DE-7A1B-3E65-F8E9-B419440CD948}"/>
            </a:ext>
          </a:extLst>
        </xdr:cNvPr>
        <xdr:cNvSpPr txBox="1"/>
      </xdr:nvSpPr>
      <xdr:spPr>
        <a:xfrm>
          <a:off x="2472373" y="5185601"/>
          <a:ext cx="11955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Full-Scale Terminal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74694</xdr:colOff>
      <xdr:row>39</xdr:row>
      <xdr:rowOff>189730</xdr:rowOff>
    </xdr:from>
    <xdr:to>
      <xdr:col>3</xdr:col>
      <xdr:colOff>47626</xdr:colOff>
      <xdr:row>58</xdr:row>
      <xdr:rowOff>15876</xdr:rowOff>
    </xdr:to>
    <xdr:sp macro="" textlink="">
      <xdr:nvSpPr>
        <xdr:cNvPr id="129" name="MC_BR_D_root_C_permit_mod">
          <a:extLst>
            <a:ext uri="{FF2B5EF4-FFF2-40B4-BE49-F238E27FC236}">
              <a16:creationId xmlns:a16="http://schemas.microsoft.com/office/drawing/2014/main" id="{46A6BE3E-1FEB-5CFC-440F-B5DA81D67CDD}"/>
            </a:ext>
          </a:extLst>
        </xdr:cNvPr>
        <xdr:cNvSpPr/>
      </xdr:nvSpPr>
      <xdr:spPr>
        <a:xfrm>
          <a:off x="2260682" y="7562080"/>
          <a:ext cx="2449432" cy="3445646"/>
        </a:xfrm>
        <a:custGeom>
          <a:avLst/>
          <a:gdLst/>
          <a:ahLst/>
          <a:cxnLst/>
          <a:rect l="0" t="0" r="0" b="0"/>
          <a:pathLst>
            <a:path w="2449432" h="3445646">
              <a:moveTo>
                <a:pt x="31713" y="0"/>
              </a:moveTo>
              <a:lnTo>
                <a:pt x="198337" y="3429000"/>
              </a:lnTo>
              <a:lnTo>
                <a:pt x="182481" y="3413895"/>
              </a:lnTo>
              <a:lnTo>
                <a:pt x="2449431" y="3413895"/>
              </a:lnTo>
              <a:lnTo>
                <a:pt x="2449431" y="3445645"/>
              </a:lnTo>
              <a:lnTo>
                <a:pt x="182481" y="3445645"/>
              </a:lnTo>
              <a:lnTo>
                <a:pt x="166624" y="3430540"/>
              </a:lnTo>
              <a:lnTo>
                <a:pt x="0" y="154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57</xdr:row>
      <xdr:rowOff>99251</xdr:rowOff>
    </xdr:from>
    <xdr:ext cx="1156086" cy="182550"/>
    <xdr:sp macro="_xll.MC_OnBranchLabelClick" textlink="">
      <xdr:nvSpPr>
        <xdr:cNvPr id="130" name="MC_BN_D_root_C_permit_mod">
          <a:extLst>
            <a:ext uri="{FF2B5EF4-FFF2-40B4-BE49-F238E27FC236}">
              <a16:creationId xmlns:a16="http://schemas.microsoft.com/office/drawing/2014/main" id="{55D15E2D-FABF-7345-4CCF-975218E4A226}"/>
            </a:ext>
          </a:extLst>
        </xdr:cNvPr>
        <xdr:cNvSpPr txBox="1"/>
      </xdr:nvSpPr>
      <xdr:spPr>
        <a:xfrm>
          <a:off x="2472373" y="10900601"/>
          <a:ext cx="11560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Build Modular (Phase 1)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39</xdr:row>
      <xdr:rowOff>190353</xdr:rowOff>
    </xdr:from>
    <xdr:to>
      <xdr:col>3</xdr:col>
      <xdr:colOff>47626</xdr:colOff>
      <xdr:row>78</xdr:row>
      <xdr:rowOff>6351</xdr:rowOff>
    </xdr:to>
    <xdr:sp macro="" textlink="">
      <xdr:nvSpPr>
        <xdr:cNvPr id="131" name="MC_BR_D_root_C_flng_build">
          <a:extLst>
            <a:ext uri="{FF2B5EF4-FFF2-40B4-BE49-F238E27FC236}">
              <a16:creationId xmlns:a16="http://schemas.microsoft.com/office/drawing/2014/main" id="{E3B98357-70D2-B297-436A-87F353DF6011}"/>
            </a:ext>
          </a:extLst>
        </xdr:cNvPr>
        <xdr:cNvSpPr/>
      </xdr:nvSpPr>
      <xdr:spPr>
        <a:xfrm>
          <a:off x="2270190" y="7562703"/>
          <a:ext cx="2439924" cy="7245498"/>
        </a:xfrm>
        <a:custGeom>
          <a:avLst/>
          <a:gdLst/>
          <a:ahLst/>
          <a:cxnLst/>
          <a:rect l="0" t="0" r="0" b="0"/>
          <a:pathLst>
            <a:path w="2439924" h="7245498">
              <a:moveTo>
                <a:pt x="12697" y="0"/>
              </a:moveTo>
              <a:lnTo>
                <a:pt x="179321" y="7239001"/>
              </a:lnTo>
              <a:lnTo>
                <a:pt x="172973" y="7232797"/>
              </a:lnTo>
              <a:lnTo>
                <a:pt x="2439923" y="7232797"/>
              </a:lnTo>
              <a:lnTo>
                <a:pt x="2439923" y="7245497"/>
              </a:lnTo>
              <a:lnTo>
                <a:pt x="172973" y="7245497"/>
              </a:lnTo>
              <a:lnTo>
                <a:pt x="166624" y="7239293"/>
              </a:lnTo>
              <a:lnTo>
                <a:pt x="0" y="2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77</xdr:row>
      <xdr:rowOff>99250</xdr:rowOff>
    </xdr:from>
    <xdr:ext cx="1030347" cy="182550"/>
    <xdr:sp macro="_xll.MC_OnBranchLabelClick" textlink="">
      <xdr:nvSpPr>
        <xdr:cNvPr id="132" name="MC_BN_D_root_C_flng_build">
          <a:extLst>
            <a:ext uri="{FF2B5EF4-FFF2-40B4-BE49-F238E27FC236}">
              <a16:creationId xmlns:a16="http://schemas.microsoft.com/office/drawing/2014/main" id="{ED363BCE-A14B-3B57-FE9C-3E00D19F207A}"/>
            </a:ext>
          </a:extLst>
        </xdr:cNvPr>
        <xdr:cNvSpPr txBox="1"/>
      </xdr:nvSpPr>
      <xdr:spPr>
        <a:xfrm>
          <a:off x="2472373" y="14710600"/>
          <a:ext cx="10303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Floating LNG (FLNG)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39</xdr:row>
      <xdr:rowOff>190389</xdr:rowOff>
    </xdr:from>
    <xdr:to>
      <xdr:col>3</xdr:col>
      <xdr:colOff>47626</xdr:colOff>
      <xdr:row>90</xdr:row>
      <xdr:rowOff>6351</xdr:rowOff>
    </xdr:to>
    <xdr:sp macro="" textlink="">
      <xdr:nvSpPr>
        <xdr:cNvPr id="133" name="MC_BR_D_root_T_pass">
          <a:extLst>
            <a:ext uri="{FF2B5EF4-FFF2-40B4-BE49-F238E27FC236}">
              <a16:creationId xmlns:a16="http://schemas.microsoft.com/office/drawing/2014/main" id="{D8721E18-2E05-149B-11B6-FBC94F308A1E}"/>
            </a:ext>
          </a:extLst>
        </xdr:cNvPr>
        <xdr:cNvSpPr/>
      </xdr:nvSpPr>
      <xdr:spPr>
        <a:xfrm>
          <a:off x="2270190" y="7562739"/>
          <a:ext cx="2439924" cy="9531462"/>
        </a:xfrm>
        <a:custGeom>
          <a:avLst/>
          <a:gdLst/>
          <a:ahLst/>
          <a:cxnLst/>
          <a:rect l="0" t="0" r="0" b="0"/>
          <a:pathLst>
            <a:path w="2439924" h="9531462">
              <a:moveTo>
                <a:pt x="12698" y="0"/>
              </a:moveTo>
              <a:lnTo>
                <a:pt x="179322" y="9524999"/>
              </a:lnTo>
              <a:lnTo>
                <a:pt x="172973" y="9518761"/>
              </a:lnTo>
              <a:lnTo>
                <a:pt x="2439923" y="9518761"/>
              </a:lnTo>
              <a:lnTo>
                <a:pt x="2439923" y="9531461"/>
              </a:lnTo>
              <a:lnTo>
                <a:pt x="172973" y="9531461"/>
              </a:lnTo>
              <a:lnTo>
                <a:pt x="166623" y="9525223"/>
              </a:lnTo>
              <a:lnTo>
                <a:pt x="0" y="22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89</xdr:row>
      <xdr:rowOff>99250</xdr:rowOff>
    </xdr:from>
    <xdr:ext cx="716991" cy="182550"/>
    <xdr:sp macro="_xll.MC_OnBranchLabelClick" textlink="">
      <xdr:nvSpPr>
        <xdr:cNvPr id="134" name="MC_BN_D_root_T_pass">
          <a:extLst>
            <a:ext uri="{FF2B5EF4-FFF2-40B4-BE49-F238E27FC236}">
              <a16:creationId xmlns:a16="http://schemas.microsoft.com/office/drawing/2014/main" id="{B60E2DC7-6BEF-4B65-8DE2-BEBCF77460BE}"/>
            </a:ext>
          </a:extLst>
        </xdr:cNvPr>
        <xdr:cNvSpPr txBox="1"/>
      </xdr:nvSpPr>
      <xdr:spPr>
        <a:xfrm>
          <a:off x="2472373" y="16996600"/>
          <a:ext cx="7169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Investment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35" name="MC_BR_C_permit_full_C_construct_full">
          <a:extLst>
            <a:ext uri="{FF2B5EF4-FFF2-40B4-BE49-F238E27FC236}">
              <a16:creationId xmlns:a16="http://schemas.microsoft.com/office/drawing/2014/main" id="{57E32CCA-6D8E-4664-8E99-A8B0ED22854B}"/>
            </a:ext>
          </a:extLst>
        </xdr:cNvPr>
        <xdr:cNvSpPr/>
      </xdr:nvSpPr>
      <xdr:spPr>
        <a:xfrm>
          <a:off x="4746755" y="4127500"/>
          <a:ext cx="2201734" cy="1150267"/>
        </a:xfrm>
        <a:custGeom>
          <a:avLst/>
          <a:gdLst/>
          <a:ahLst/>
          <a:cxnLst/>
          <a:rect l="0" t="0" r="0" b="0"/>
          <a:pathLst>
            <a:path w="2201734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01733" y="0"/>
              </a:lnTo>
              <a:lnTo>
                <a:pt x="2201733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916533" cy="182550"/>
    <xdr:sp macro="_xll.MC_OnBranchLabelClick" textlink="">
      <xdr:nvSpPr>
        <xdr:cNvPr id="136" name="MC_BN_C_permit_full_C_construct_full">
          <a:extLst>
            <a:ext uri="{FF2B5EF4-FFF2-40B4-BE49-F238E27FC236}">
              <a16:creationId xmlns:a16="http://schemas.microsoft.com/office/drawing/2014/main" id="{EF82D7FF-ECFA-0A87-2DA9-D3966001DA79}"/>
            </a:ext>
          </a:extLst>
        </xdr:cNvPr>
        <xdr:cNvSpPr txBox="1"/>
      </xdr:nvSpPr>
      <xdr:spPr>
        <a:xfrm>
          <a:off x="4948872" y="4042601"/>
          <a:ext cx="9165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 On Time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37" name="MC_BR_C_permit_full_C_construct_full_delay">
          <a:extLst>
            <a:ext uri="{FF2B5EF4-FFF2-40B4-BE49-F238E27FC236}">
              <a16:creationId xmlns:a16="http://schemas.microsoft.com/office/drawing/2014/main" id="{ABA03BB0-D7D5-EA25-9E62-3ACF80F7160E}"/>
            </a:ext>
          </a:extLst>
        </xdr:cNvPr>
        <xdr:cNvSpPr/>
      </xdr:nvSpPr>
      <xdr:spPr>
        <a:xfrm>
          <a:off x="4746835" y="5275493"/>
          <a:ext cx="2201654" cy="769708"/>
        </a:xfrm>
        <a:custGeom>
          <a:avLst/>
          <a:gdLst/>
          <a:ahLst/>
          <a:cxnLst/>
          <a:rect l="0" t="0" r="0" b="0"/>
          <a:pathLst>
            <a:path w="220165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01653" y="757007"/>
              </a:lnTo>
              <a:lnTo>
                <a:pt x="220165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813941" cy="182550"/>
    <xdr:sp macro="_xll.MC_OnBranchLabelClick" textlink="">
      <xdr:nvSpPr>
        <xdr:cNvPr id="138" name="MC_BN_C_permit_full_C_construct_full_delay">
          <a:extLst>
            <a:ext uri="{FF2B5EF4-FFF2-40B4-BE49-F238E27FC236}">
              <a16:creationId xmlns:a16="http://schemas.microsoft.com/office/drawing/2014/main" id="{E9F3F66F-0348-850C-FA20-F461AF6FDCDB}"/>
            </a:ext>
          </a:extLst>
        </xdr:cNvPr>
        <xdr:cNvSpPr txBox="1"/>
      </xdr:nvSpPr>
      <xdr:spPr>
        <a:xfrm>
          <a:off x="4948872" y="5947601"/>
          <a:ext cx="8139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2 Years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27</xdr:row>
      <xdr:rowOff>189947</xdr:rowOff>
    </xdr:from>
    <xdr:to>
      <xdr:col>4</xdr:col>
      <xdr:colOff>47626</xdr:colOff>
      <xdr:row>38</xdr:row>
      <xdr:rowOff>6351</xdr:rowOff>
    </xdr:to>
    <xdr:sp macro="" textlink="">
      <xdr:nvSpPr>
        <xdr:cNvPr id="139" name="MC_BR_C_permit_full_T_full_denied">
          <a:extLst>
            <a:ext uri="{FF2B5EF4-FFF2-40B4-BE49-F238E27FC236}">
              <a16:creationId xmlns:a16="http://schemas.microsoft.com/office/drawing/2014/main" id="{B386AF13-E681-2EFF-AB42-20A0231557AC}"/>
            </a:ext>
          </a:extLst>
        </xdr:cNvPr>
        <xdr:cNvSpPr/>
      </xdr:nvSpPr>
      <xdr:spPr>
        <a:xfrm>
          <a:off x="4746713" y="5276297"/>
          <a:ext cx="2201776" cy="1911904"/>
        </a:xfrm>
        <a:custGeom>
          <a:avLst/>
          <a:gdLst/>
          <a:ahLst/>
          <a:cxnLst/>
          <a:rect l="0" t="0" r="0" b="0"/>
          <a:pathLst>
            <a:path w="2201776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201775" y="1899203"/>
              </a:lnTo>
              <a:lnTo>
                <a:pt x="220177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37</xdr:row>
      <xdr:rowOff>99251</xdr:rowOff>
    </xdr:from>
    <xdr:ext cx="705450" cy="182550"/>
    <xdr:sp macro="_xll.MC_OnBranchLabelClick" textlink="">
      <xdr:nvSpPr>
        <xdr:cNvPr id="140" name="MC_BN_C_permit_full_T_full_denied">
          <a:extLst>
            <a:ext uri="{FF2B5EF4-FFF2-40B4-BE49-F238E27FC236}">
              <a16:creationId xmlns:a16="http://schemas.microsoft.com/office/drawing/2014/main" id="{E48FBF41-0387-259C-95E0-528A2CB5E130}"/>
            </a:ext>
          </a:extLst>
        </xdr:cNvPr>
        <xdr:cNvSpPr txBox="1"/>
      </xdr:nvSpPr>
      <xdr:spPr>
        <a:xfrm>
          <a:off x="4948872" y="7090601"/>
          <a:ext cx="7054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Permit Denied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41" name="MC_BR_C_construct_full_T_full_strong">
          <a:extLst>
            <a:ext uri="{FF2B5EF4-FFF2-40B4-BE49-F238E27FC236}">
              <a16:creationId xmlns:a16="http://schemas.microsoft.com/office/drawing/2014/main" id="{D034D9E8-0B17-2B42-6A06-C51C36C6BABD}"/>
            </a:ext>
          </a:extLst>
        </xdr:cNvPr>
        <xdr:cNvSpPr/>
      </xdr:nvSpPr>
      <xdr:spPr>
        <a:xfrm>
          <a:off x="6985595" y="374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1013547" cy="182550"/>
    <xdr:sp macro="_xll.MC_OnBranchLabelClick" textlink="">
      <xdr:nvSpPr>
        <xdr:cNvPr id="142" name="MC_BN_C_construct_full_T_full_strong">
          <a:extLst>
            <a:ext uri="{FF2B5EF4-FFF2-40B4-BE49-F238E27FC236}">
              <a16:creationId xmlns:a16="http://schemas.microsoft.com/office/drawing/2014/main" id="{59DA685F-A259-50E7-1C55-A9AEAF780250}"/>
            </a:ext>
          </a:extLst>
        </xdr:cNvPr>
        <xdr:cNvSpPr txBox="1"/>
      </xdr:nvSpPr>
      <xdr:spPr>
        <a:xfrm>
          <a:off x="7187247" y="3661601"/>
          <a:ext cx="10135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LNG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43" name="MC_BR_C_construct_full_T_full_normal">
          <a:extLst>
            <a:ext uri="{FF2B5EF4-FFF2-40B4-BE49-F238E27FC236}">
              <a16:creationId xmlns:a16="http://schemas.microsoft.com/office/drawing/2014/main" id="{B8E775B2-581A-93BA-A5B5-444504FEC9AC}"/>
            </a:ext>
          </a:extLst>
        </xdr:cNvPr>
        <xdr:cNvSpPr/>
      </xdr:nvSpPr>
      <xdr:spPr>
        <a:xfrm>
          <a:off x="6985595" y="413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728148" cy="182550"/>
    <xdr:sp macro="_xll.MC_OnBranchLabelClick" textlink="">
      <xdr:nvSpPr>
        <xdr:cNvPr id="144" name="MC_BN_C_construct_full_T_full_normal">
          <a:extLst>
            <a:ext uri="{FF2B5EF4-FFF2-40B4-BE49-F238E27FC236}">
              <a16:creationId xmlns:a16="http://schemas.microsoft.com/office/drawing/2014/main" id="{A55D84EC-2E9A-32F9-41FB-07C41661BBA3}"/>
            </a:ext>
          </a:extLst>
        </xdr:cNvPr>
        <xdr:cNvSpPr txBox="1"/>
      </xdr:nvSpPr>
      <xdr:spPr>
        <a:xfrm>
          <a:off x="7187247" y="44236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45" name="MC_BR_C_construct_full_T_full_oversupply">
          <a:extLst>
            <a:ext uri="{FF2B5EF4-FFF2-40B4-BE49-F238E27FC236}">
              <a16:creationId xmlns:a16="http://schemas.microsoft.com/office/drawing/2014/main" id="{C9721270-82F7-2BF1-55BD-45FFB53EF41A}"/>
            </a:ext>
          </a:extLst>
        </xdr:cNvPr>
        <xdr:cNvSpPr/>
      </xdr:nvSpPr>
      <xdr:spPr>
        <a:xfrm>
          <a:off x="6985210" y="413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1110369" cy="182550"/>
    <xdr:sp macro="_xll.MC_OnBranchLabelClick" textlink="">
      <xdr:nvSpPr>
        <xdr:cNvPr id="146" name="MC_BN_C_construct_full_T_full_oversupply">
          <a:extLst>
            <a:ext uri="{FF2B5EF4-FFF2-40B4-BE49-F238E27FC236}">
              <a16:creationId xmlns:a16="http://schemas.microsoft.com/office/drawing/2014/main" id="{87331506-6197-028B-B595-B55E9F33C102}"/>
            </a:ext>
          </a:extLst>
        </xdr:cNvPr>
        <xdr:cNvSpPr txBox="1"/>
      </xdr:nvSpPr>
      <xdr:spPr>
        <a:xfrm>
          <a:off x="7187247" y="4804601"/>
          <a:ext cx="1110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Oversupply / 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47" name="MC_BR_C_construct_full_delay_T_full_delay_strong">
          <a:extLst>
            <a:ext uri="{FF2B5EF4-FFF2-40B4-BE49-F238E27FC236}">
              <a16:creationId xmlns:a16="http://schemas.microsoft.com/office/drawing/2014/main" id="{6F78716E-9477-73EA-22FF-9C53B22D7BFA}"/>
            </a:ext>
          </a:extLst>
        </xdr:cNvPr>
        <xdr:cNvSpPr/>
      </xdr:nvSpPr>
      <xdr:spPr>
        <a:xfrm>
          <a:off x="6985595" y="5651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774058" cy="182550"/>
    <xdr:sp macro="_xll.MC_OnBranchLabelClick" textlink="">
      <xdr:nvSpPr>
        <xdr:cNvPr id="148" name="MC_BN_C_construct_full_delay_T_full_delay_strong">
          <a:extLst>
            <a:ext uri="{FF2B5EF4-FFF2-40B4-BE49-F238E27FC236}">
              <a16:creationId xmlns:a16="http://schemas.microsoft.com/office/drawing/2014/main" id="{FC47FE4C-7EAA-0D57-685E-06CECD376EF6}"/>
            </a:ext>
          </a:extLst>
        </xdr:cNvPr>
        <xdr:cNvSpPr txBox="1"/>
      </xdr:nvSpPr>
      <xdr:spPr>
        <a:xfrm>
          <a:off x="7187247" y="5566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49" name="MC_BR_C_construct_full_delay_T_full_delay_normal">
          <a:extLst>
            <a:ext uri="{FF2B5EF4-FFF2-40B4-BE49-F238E27FC236}">
              <a16:creationId xmlns:a16="http://schemas.microsoft.com/office/drawing/2014/main" id="{F242EEF2-01CE-43FE-ED89-7CE820F44A27}"/>
            </a:ext>
          </a:extLst>
        </xdr:cNvPr>
        <xdr:cNvSpPr/>
      </xdr:nvSpPr>
      <xdr:spPr>
        <a:xfrm>
          <a:off x="6985595" y="6036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728148" cy="182550"/>
    <xdr:sp macro="_xll.MC_OnBranchLabelClick" textlink="">
      <xdr:nvSpPr>
        <xdr:cNvPr id="150" name="MC_BN_C_construct_full_delay_T_full_delay_normal">
          <a:extLst>
            <a:ext uri="{FF2B5EF4-FFF2-40B4-BE49-F238E27FC236}">
              <a16:creationId xmlns:a16="http://schemas.microsoft.com/office/drawing/2014/main" id="{FD4953D0-6A53-B07F-B043-733FC25B3357}"/>
            </a:ext>
          </a:extLst>
        </xdr:cNvPr>
        <xdr:cNvSpPr txBox="1"/>
      </xdr:nvSpPr>
      <xdr:spPr>
        <a:xfrm>
          <a:off x="7187247" y="6328601"/>
          <a:ext cx="728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51" name="MC_BR_C_construct_full_delay_T_full_delay_over">
          <a:extLst>
            <a:ext uri="{FF2B5EF4-FFF2-40B4-BE49-F238E27FC236}">
              <a16:creationId xmlns:a16="http://schemas.microsoft.com/office/drawing/2014/main" id="{B08D8251-77EF-2375-8993-EF5BA2BC6440}"/>
            </a:ext>
          </a:extLst>
        </xdr:cNvPr>
        <xdr:cNvSpPr/>
      </xdr:nvSpPr>
      <xdr:spPr>
        <a:xfrm>
          <a:off x="6985210" y="6037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574324" cy="182550"/>
    <xdr:sp macro="_xll.MC_OnBranchLabelClick" textlink="">
      <xdr:nvSpPr>
        <xdr:cNvPr id="152" name="MC_BN_C_construct_full_delay_T_full_delay_over">
          <a:extLst>
            <a:ext uri="{FF2B5EF4-FFF2-40B4-BE49-F238E27FC236}">
              <a16:creationId xmlns:a16="http://schemas.microsoft.com/office/drawing/2014/main" id="{427D5D01-5385-DBE1-EFAD-C64839D8AF2F}"/>
            </a:ext>
          </a:extLst>
        </xdr:cNvPr>
        <xdr:cNvSpPr txBox="1"/>
      </xdr:nvSpPr>
      <xdr:spPr>
        <a:xfrm>
          <a:off x="7187247" y="6709601"/>
          <a:ext cx="5743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Oversupply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51</xdr:row>
      <xdr:rowOff>174625</xdr:rowOff>
    </xdr:from>
    <xdr:to>
      <xdr:col>4</xdr:col>
      <xdr:colOff>47626</xdr:colOff>
      <xdr:row>58</xdr:row>
      <xdr:rowOff>2291</xdr:rowOff>
    </xdr:to>
    <xdr:sp macro="" textlink="">
      <xdr:nvSpPr>
        <xdr:cNvPr id="153" name="MC_BR_C_permit_mod_C_mod_market1">
          <a:extLst>
            <a:ext uri="{FF2B5EF4-FFF2-40B4-BE49-F238E27FC236}">
              <a16:creationId xmlns:a16="http://schemas.microsoft.com/office/drawing/2014/main" id="{4D7585D9-6192-B619-699C-A0A16EBAE8AD}"/>
            </a:ext>
          </a:extLst>
        </xdr:cNvPr>
        <xdr:cNvSpPr/>
      </xdr:nvSpPr>
      <xdr:spPr>
        <a:xfrm>
          <a:off x="4737329" y="9832975"/>
          <a:ext cx="2211160" cy="1161166"/>
        </a:xfrm>
        <a:custGeom>
          <a:avLst/>
          <a:gdLst/>
          <a:ahLst/>
          <a:cxnLst/>
          <a:rect l="0" t="0" r="0" b="0"/>
          <a:pathLst>
            <a:path w="2211160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211159" y="0"/>
              </a:lnTo>
              <a:lnTo>
                <a:pt x="2211159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51</xdr:row>
      <xdr:rowOff>99251</xdr:rowOff>
    </xdr:from>
    <xdr:ext cx="494623" cy="182550"/>
    <xdr:sp macro="_xll.MC_OnBranchLabelClick" textlink="">
      <xdr:nvSpPr>
        <xdr:cNvPr id="154" name="MC_BN_C_permit_mod_C_mod_market1">
          <a:extLst>
            <a:ext uri="{FF2B5EF4-FFF2-40B4-BE49-F238E27FC236}">
              <a16:creationId xmlns:a16="http://schemas.microsoft.com/office/drawing/2014/main" id="{B1C26781-446E-E447-D644-88D5D095B3E9}"/>
            </a:ext>
          </a:extLst>
        </xdr:cNvPr>
        <xdr:cNvSpPr txBox="1"/>
      </xdr:nvSpPr>
      <xdr:spPr>
        <a:xfrm>
          <a:off x="4948872" y="9757601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57</xdr:row>
      <xdr:rowOff>187109</xdr:rowOff>
    </xdr:from>
    <xdr:to>
      <xdr:col>4</xdr:col>
      <xdr:colOff>47626</xdr:colOff>
      <xdr:row>62</xdr:row>
      <xdr:rowOff>15876</xdr:rowOff>
    </xdr:to>
    <xdr:sp macro="" textlink="">
      <xdr:nvSpPr>
        <xdr:cNvPr id="155" name="MC_BR_C_permit_mod_C_mod_market1_delay">
          <a:extLst>
            <a:ext uri="{FF2B5EF4-FFF2-40B4-BE49-F238E27FC236}">
              <a16:creationId xmlns:a16="http://schemas.microsoft.com/office/drawing/2014/main" id="{78A1E32F-37F1-AB3A-754C-52EB1D46C3E7}"/>
            </a:ext>
          </a:extLst>
        </xdr:cNvPr>
        <xdr:cNvSpPr/>
      </xdr:nvSpPr>
      <xdr:spPr>
        <a:xfrm>
          <a:off x="4737530" y="10988459"/>
          <a:ext cx="2210959" cy="781267"/>
        </a:xfrm>
        <a:custGeom>
          <a:avLst/>
          <a:gdLst/>
          <a:ahLst/>
          <a:cxnLst/>
          <a:rect l="0" t="0" r="0" b="0"/>
          <a:pathLst>
            <a:path w="2210959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210958" y="749516"/>
              </a:lnTo>
              <a:lnTo>
                <a:pt x="2210958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61</xdr:row>
      <xdr:rowOff>99251</xdr:rowOff>
    </xdr:from>
    <xdr:ext cx="431785" cy="182550"/>
    <xdr:sp macro="_xll.MC_OnBranchLabelClick" textlink="">
      <xdr:nvSpPr>
        <xdr:cNvPr id="156" name="MC_BN_C_permit_mod_C_mod_market1_delay">
          <a:extLst>
            <a:ext uri="{FF2B5EF4-FFF2-40B4-BE49-F238E27FC236}">
              <a16:creationId xmlns:a16="http://schemas.microsoft.com/office/drawing/2014/main" id="{C9BBE5DA-F314-1C20-9F39-0BDD26A77A2F}"/>
            </a:ext>
          </a:extLst>
        </xdr:cNvPr>
        <xdr:cNvSpPr txBox="1"/>
      </xdr:nvSpPr>
      <xdr:spPr>
        <a:xfrm>
          <a:off x="4948872" y="11662601"/>
          <a:ext cx="4317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Delayed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57</xdr:row>
      <xdr:rowOff>189116</xdr:rowOff>
    </xdr:from>
    <xdr:to>
      <xdr:col>4</xdr:col>
      <xdr:colOff>47626</xdr:colOff>
      <xdr:row>68</xdr:row>
      <xdr:rowOff>15876</xdr:rowOff>
    </xdr:to>
    <xdr:sp macro="" textlink="">
      <xdr:nvSpPr>
        <xdr:cNvPr id="157" name="MC_BR_C_permit_mod_T_mod_denied">
          <a:extLst>
            <a:ext uri="{FF2B5EF4-FFF2-40B4-BE49-F238E27FC236}">
              <a16:creationId xmlns:a16="http://schemas.microsoft.com/office/drawing/2014/main" id="{647C2B94-6394-832F-D345-EA5985B227E9}"/>
            </a:ext>
          </a:extLst>
        </xdr:cNvPr>
        <xdr:cNvSpPr/>
      </xdr:nvSpPr>
      <xdr:spPr>
        <a:xfrm>
          <a:off x="4737224" y="10990466"/>
          <a:ext cx="2211265" cy="1922260"/>
        </a:xfrm>
        <a:custGeom>
          <a:avLst/>
          <a:gdLst/>
          <a:ahLst/>
          <a:cxnLst/>
          <a:rect l="0" t="0" r="0" b="0"/>
          <a:pathLst>
            <a:path w="2211265" h="1922260">
              <a:moveTo>
                <a:pt x="31629" y="0"/>
              </a:moveTo>
              <a:lnTo>
                <a:pt x="198253" y="1905000"/>
              </a:lnTo>
              <a:lnTo>
                <a:pt x="182439" y="1890509"/>
              </a:lnTo>
              <a:lnTo>
                <a:pt x="2211264" y="1890509"/>
              </a:lnTo>
              <a:lnTo>
                <a:pt x="2211264" y="1922259"/>
              </a:lnTo>
              <a:lnTo>
                <a:pt x="182439" y="1922259"/>
              </a:lnTo>
              <a:lnTo>
                <a:pt x="166624" y="1907768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380489" cy="182550"/>
    <xdr:sp macro="_xll.MC_OnBranchLabelClick" textlink="">
      <xdr:nvSpPr>
        <xdr:cNvPr id="158" name="MC_BN_C_permit_mod_T_mod_denied">
          <a:extLst>
            <a:ext uri="{FF2B5EF4-FFF2-40B4-BE49-F238E27FC236}">
              <a16:creationId xmlns:a16="http://schemas.microsoft.com/office/drawing/2014/main" id="{7FDDBFB0-C7A0-50CD-8D29-DCB5D0D50E71}"/>
            </a:ext>
          </a:extLst>
        </xdr:cNvPr>
        <xdr:cNvSpPr txBox="1"/>
      </xdr:nvSpPr>
      <xdr:spPr>
        <a:xfrm>
          <a:off x="4948872" y="12805601"/>
          <a:ext cx="38048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Denied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47</xdr:row>
      <xdr:rowOff>174625</xdr:rowOff>
    </xdr:from>
    <xdr:to>
      <xdr:col>5</xdr:col>
      <xdr:colOff>47626</xdr:colOff>
      <xdr:row>52</xdr:row>
      <xdr:rowOff>3392</xdr:rowOff>
    </xdr:to>
    <xdr:sp macro="" textlink="">
      <xdr:nvSpPr>
        <xdr:cNvPr id="159" name="MC_BR_C_mod_market1_D_expand_lng">
          <a:extLst>
            <a:ext uri="{FF2B5EF4-FFF2-40B4-BE49-F238E27FC236}">
              <a16:creationId xmlns:a16="http://schemas.microsoft.com/office/drawing/2014/main" id="{6D83D189-3B8F-8EB7-FF6F-5F7013BAB146}"/>
            </a:ext>
          </a:extLst>
        </xdr:cNvPr>
        <xdr:cNvSpPr/>
      </xdr:nvSpPr>
      <xdr:spPr>
        <a:xfrm>
          <a:off x="6975905" y="9070975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444320" y="0"/>
              </a:lnTo>
              <a:lnTo>
                <a:pt x="2444320" y="31750"/>
              </a:lnTo>
              <a:lnTo>
                <a:pt x="182133" y="31750"/>
              </a:lnTo>
              <a:lnTo>
                <a:pt x="197641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47</xdr:row>
      <xdr:rowOff>99251</xdr:rowOff>
    </xdr:from>
    <xdr:ext cx="825354" cy="182550"/>
    <xdr:sp macro="_xll.MC_OnBranchLabelClick" textlink="">
      <xdr:nvSpPr>
        <xdr:cNvPr id="160" name="MC_BN_C_mod_market1_D_expand_lng">
          <a:extLst>
            <a:ext uri="{FF2B5EF4-FFF2-40B4-BE49-F238E27FC236}">
              <a16:creationId xmlns:a16="http://schemas.microsoft.com/office/drawing/2014/main" id="{29829629-F730-62FE-FACF-9737309BC2CC}"/>
            </a:ext>
          </a:extLst>
        </xdr:cNvPr>
        <xdr:cNvSpPr txBox="1"/>
      </xdr:nvSpPr>
      <xdr:spPr>
        <a:xfrm>
          <a:off x="7187247" y="8995601"/>
          <a:ext cx="8253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Contracts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51</xdr:row>
      <xdr:rowOff>184139</xdr:rowOff>
    </xdr:from>
    <xdr:to>
      <xdr:col>5</xdr:col>
      <xdr:colOff>47626</xdr:colOff>
      <xdr:row>54</xdr:row>
      <xdr:rowOff>15876</xdr:rowOff>
    </xdr:to>
    <xdr:sp macro="" textlink="">
      <xdr:nvSpPr>
        <xdr:cNvPr id="161" name="MC_BR_C_mod_market1_T_mod_adequate">
          <a:extLst>
            <a:ext uri="{FF2B5EF4-FFF2-40B4-BE49-F238E27FC236}">
              <a16:creationId xmlns:a16="http://schemas.microsoft.com/office/drawing/2014/main" id="{E6E0977F-737F-18F8-433E-DB831AEDB05A}"/>
            </a:ext>
          </a:extLst>
        </xdr:cNvPr>
        <xdr:cNvSpPr/>
      </xdr:nvSpPr>
      <xdr:spPr>
        <a:xfrm>
          <a:off x="6976869" y="9842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53</xdr:row>
      <xdr:rowOff>99251</xdr:rowOff>
    </xdr:from>
    <xdr:ext cx="962379" cy="182550"/>
    <xdr:sp macro="_xll.MC_OnBranchLabelClick" textlink="">
      <xdr:nvSpPr>
        <xdr:cNvPr id="162" name="MC_BN_C_mod_market1_T_mod_adequate">
          <a:extLst>
            <a:ext uri="{FF2B5EF4-FFF2-40B4-BE49-F238E27FC236}">
              <a16:creationId xmlns:a16="http://schemas.microsoft.com/office/drawing/2014/main" id="{48409EF2-9D59-0805-37FA-2FCC5F2EBEE6}"/>
            </a:ext>
          </a:extLst>
        </xdr:cNvPr>
        <xdr:cNvSpPr txBox="1"/>
      </xdr:nvSpPr>
      <xdr:spPr>
        <a:xfrm>
          <a:off x="7187247" y="10138601"/>
          <a:ext cx="9623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Adequate Contracts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51</xdr:row>
      <xdr:rowOff>187109</xdr:rowOff>
    </xdr:from>
    <xdr:to>
      <xdr:col>5</xdr:col>
      <xdr:colOff>47626</xdr:colOff>
      <xdr:row>56</xdr:row>
      <xdr:rowOff>15876</xdr:rowOff>
    </xdr:to>
    <xdr:sp macro="" textlink="">
      <xdr:nvSpPr>
        <xdr:cNvPr id="163" name="MC_BR_C_mod_market1_T_mod_weak">
          <a:extLst>
            <a:ext uri="{FF2B5EF4-FFF2-40B4-BE49-F238E27FC236}">
              <a16:creationId xmlns:a16="http://schemas.microsoft.com/office/drawing/2014/main" id="{CFA4AE0B-B16D-665F-8A1B-481B5C20D77C}"/>
            </a:ext>
          </a:extLst>
        </xdr:cNvPr>
        <xdr:cNvSpPr/>
      </xdr:nvSpPr>
      <xdr:spPr>
        <a:xfrm>
          <a:off x="6975905" y="9845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733983" cy="182550"/>
    <xdr:sp macro="_xll.MC_OnBranchLabelClick" textlink="">
      <xdr:nvSpPr>
        <xdr:cNvPr id="164" name="MC_BN_C_mod_market1_T_mod_weak">
          <a:extLst>
            <a:ext uri="{FF2B5EF4-FFF2-40B4-BE49-F238E27FC236}">
              <a16:creationId xmlns:a16="http://schemas.microsoft.com/office/drawing/2014/main" id="{CB52A3F6-5F03-7121-8D11-F11861C04B03}"/>
            </a:ext>
          </a:extLst>
        </xdr:cNvPr>
        <xdr:cNvSpPr txBox="1"/>
      </xdr:nvSpPr>
      <xdr:spPr>
        <a:xfrm>
          <a:off x="7187247" y="10519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43</xdr:row>
      <xdr:rowOff>174625</xdr:rowOff>
    </xdr:from>
    <xdr:to>
      <xdr:col>6</xdr:col>
      <xdr:colOff>47626</xdr:colOff>
      <xdr:row>48</xdr:row>
      <xdr:rowOff>3392</xdr:rowOff>
    </xdr:to>
    <xdr:sp macro="" textlink="">
      <xdr:nvSpPr>
        <xdr:cNvPr id="165" name="MC_BR_D_expand_lng_C_phase2_result">
          <a:extLst>
            <a:ext uri="{FF2B5EF4-FFF2-40B4-BE49-F238E27FC236}">
              <a16:creationId xmlns:a16="http://schemas.microsoft.com/office/drawing/2014/main" id="{F15EE1F4-CE11-5592-E491-6ECDC3F67A31}"/>
            </a:ext>
          </a:extLst>
        </xdr:cNvPr>
        <xdr:cNvSpPr/>
      </xdr:nvSpPr>
      <xdr:spPr>
        <a:xfrm>
          <a:off x="9447643" y="8308975"/>
          <a:ext cx="2187146" cy="781267"/>
        </a:xfrm>
        <a:custGeom>
          <a:avLst/>
          <a:gdLst/>
          <a:ahLst/>
          <a:cxnLst/>
          <a:rect l="0" t="0" r="0" b="0"/>
          <a:pathLst>
            <a:path w="2187146" h="781267">
              <a:moveTo>
                <a:pt x="0" y="774484"/>
              </a:moveTo>
              <a:lnTo>
                <a:pt x="166624" y="12484"/>
              </a:lnTo>
              <a:lnTo>
                <a:pt x="182132" y="0"/>
              </a:lnTo>
              <a:lnTo>
                <a:pt x="2187145" y="0"/>
              </a:lnTo>
              <a:lnTo>
                <a:pt x="2187145" y="31750"/>
              </a:lnTo>
              <a:lnTo>
                <a:pt x="182132" y="31750"/>
              </a:lnTo>
              <a:lnTo>
                <a:pt x="197640" y="19266"/>
              </a:lnTo>
              <a:lnTo>
                <a:pt x="31016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43</xdr:row>
      <xdr:rowOff>99251</xdr:rowOff>
    </xdr:from>
    <xdr:ext cx="950773" cy="182550"/>
    <xdr:sp macro="_xll.MC_OnBranchLabelClick" textlink="">
      <xdr:nvSpPr>
        <xdr:cNvPr id="166" name="MC_BN_D_expand_lng_C_phase2_result">
          <a:extLst>
            <a:ext uri="{FF2B5EF4-FFF2-40B4-BE49-F238E27FC236}">
              <a16:creationId xmlns:a16="http://schemas.microsoft.com/office/drawing/2014/main" id="{E89A83D5-C662-B358-A431-F9D2F4412C27}"/>
            </a:ext>
          </a:extLst>
        </xdr:cNvPr>
        <xdr:cNvSpPr txBox="1"/>
      </xdr:nvSpPr>
      <xdr:spPr>
        <a:xfrm>
          <a:off x="9658985" y="8233601"/>
          <a:ext cx="9507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Build Phase 2 Train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47</xdr:row>
      <xdr:rowOff>187956</xdr:rowOff>
    </xdr:from>
    <xdr:to>
      <xdr:col>6</xdr:col>
      <xdr:colOff>47626</xdr:colOff>
      <xdr:row>50</xdr:row>
      <xdr:rowOff>6351</xdr:rowOff>
    </xdr:to>
    <xdr:sp macro="" textlink="">
      <xdr:nvSpPr>
        <xdr:cNvPr id="167" name="MC_BR_D_expand_lng_T_stay_phase1">
          <a:extLst>
            <a:ext uri="{FF2B5EF4-FFF2-40B4-BE49-F238E27FC236}">
              <a16:creationId xmlns:a16="http://schemas.microsoft.com/office/drawing/2014/main" id="{FDA47DB9-C7A1-F09B-66B6-F78127A1A54E}"/>
            </a:ext>
          </a:extLst>
        </xdr:cNvPr>
        <xdr:cNvSpPr/>
      </xdr:nvSpPr>
      <xdr:spPr>
        <a:xfrm>
          <a:off x="9457333" y="9084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49</xdr:row>
      <xdr:rowOff>99251</xdr:rowOff>
    </xdr:from>
    <xdr:ext cx="905248" cy="182550"/>
    <xdr:sp macro="_xll.MC_OnBranchLabelClick" textlink="">
      <xdr:nvSpPr>
        <xdr:cNvPr id="168" name="MC_BN_D_expand_lng_T_stay_phase1">
          <a:extLst>
            <a:ext uri="{FF2B5EF4-FFF2-40B4-BE49-F238E27FC236}">
              <a16:creationId xmlns:a16="http://schemas.microsoft.com/office/drawing/2014/main" id="{73DB8A30-32BD-5EC3-B60B-EFE2C0961695}"/>
            </a:ext>
          </a:extLst>
        </xdr:cNvPr>
        <xdr:cNvSpPr txBox="1"/>
      </xdr:nvSpPr>
      <xdr:spPr>
        <a:xfrm>
          <a:off x="9658985" y="9376601"/>
          <a:ext cx="905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Phase 1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41</xdr:row>
      <xdr:rowOff>174625</xdr:rowOff>
    </xdr:from>
    <xdr:to>
      <xdr:col>7</xdr:col>
      <xdr:colOff>47626</xdr:colOff>
      <xdr:row>44</xdr:row>
      <xdr:rowOff>6362</xdr:rowOff>
    </xdr:to>
    <xdr:sp macro="" textlink="">
      <xdr:nvSpPr>
        <xdr:cNvPr id="169" name="MC_BR_C_phase2_result_T_phase2_strong">
          <a:extLst>
            <a:ext uri="{FF2B5EF4-FFF2-40B4-BE49-F238E27FC236}">
              <a16:creationId xmlns:a16="http://schemas.microsoft.com/office/drawing/2014/main" id="{0A5F432D-9127-779B-28AE-58C0F01588AA}"/>
            </a:ext>
          </a:extLst>
        </xdr:cNvPr>
        <xdr:cNvSpPr/>
      </xdr:nvSpPr>
      <xdr:spPr>
        <a:xfrm>
          <a:off x="11663169" y="7927975"/>
          <a:ext cx="2271907" cy="403237"/>
        </a:xfrm>
        <a:custGeom>
          <a:avLst/>
          <a:gdLst/>
          <a:ahLst/>
          <a:cxnLst/>
          <a:rect l="0" t="0" r="0" b="0"/>
          <a:pathLst>
            <a:path w="22719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271906" y="0"/>
              </a:lnTo>
              <a:lnTo>
                <a:pt x="22719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41</xdr:row>
      <xdr:rowOff>99251</xdr:rowOff>
    </xdr:from>
    <xdr:ext cx="854016" cy="182550"/>
    <xdr:sp macro="_xll.MC_OnBranchLabelClick" textlink="">
      <xdr:nvSpPr>
        <xdr:cNvPr id="170" name="MC_BN_C_phase2_result_T_phase2_strong">
          <a:extLst>
            <a:ext uri="{FF2B5EF4-FFF2-40B4-BE49-F238E27FC236}">
              <a16:creationId xmlns:a16="http://schemas.microsoft.com/office/drawing/2014/main" id="{C1B3275A-F0A1-5C00-415F-612046FBE6BF}"/>
            </a:ext>
          </a:extLst>
        </xdr:cNvPr>
        <xdr:cNvSpPr txBox="1"/>
      </xdr:nvSpPr>
      <xdr:spPr>
        <a:xfrm>
          <a:off x="11873547" y="7852601"/>
          <a:ext cx="8540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Continued Strong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43</xdr:row>
      <xdr:rowOff>184139</xdr:rowOff>
    </xdr:from>
    <xdr:to>
      <xdr:col>7</xdr:col>
      <xdr:colOff>47626</xdr:colOff>
      <xdr:row>46</xdr:row>
      <xdr:rowOff>15876</xdr:rowOff>
    </xdr:to>
    <xdr:sp macro="" textlink="">
      <xdr:nvSpPr>
        <xdr:cNvPr id="171" name="MC_BR_C_phase2_result_T_phase2_soft">
          <a:extLst>
            <a:ext uri="{FF2B5EF4-FFF2-40B4-BE49-F238E27FC236}">
              <a16:creationId xmlns:a16="http://schemas.microsoft.com/office/drawing/2014/main" id="{3FB54703-C963-C6CA-9E07-CFC65CD90601}"/>
            </a:ext>
          </a:extLst>
        </xdr:cNvPr>
        <xdr:cNvSpPr/>
      </xdr:nvSpPr>
      <xdr:spPr>
        <a:xfrm>
          <a:off x="11663169" y="8318489"/>
          <a:ext cx="2271907" cy="403237"/>
        </a:xfrm>
        <a:custGeom>
          <a:avLst/>
          <a:gdLst/>
          <a:ahLst/>
          <a:cxnLst/>
          <a:rect l="0" t="0" r="0" b="0"/>
          <a:pathLst>
            <a:path w="22719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271906" y="371486"/>
              </a:lnTo>
              <a:lnTo>
                <a:pt x="22719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286384</xdr:colOff>
      <xdr:row>45</xdr:row>
      <xdr:rowOff>99251</xdr:rowOff>
    </xdr:from>
    <xdr:ext cx="745525" cy="182550"/>
    <xdr:sp macro="_xll.MC_OnBranchLabelClick" textlink="">
      <xdr:nvSpPr>
        <xdr:cNvPr id="172" name="MC_BN_C_phase2_result_T_phase2_soft">
          <a:extLst>
            <a:ext uri="{FF2B5EF4-FFF2-40B4-BE49-F238E27FC236}">
              <a16:creationId xmlns:a16="http://schemas.microsoft.com/office/drawing/2014/main" id="{E41AEB25-B801-6FC4-9C1A-82EF97C646A3}"/>
            </a:ext>
          </a:extLst>
        </xdr:cNvPr>
        <xdr:cNvSpPr txBox="1"/>
      </xdr:nvSpPr>
      <xdr:spPr>
        <a:xfrm>
          <a:off x="11873547" y="8614601"/>
          <a:ext cx="7455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Market Softens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59</xdr:row>
      <xdr:rowOff>174625</xdr:rowOff>
    </xdr:from>
    <xdr:to>
      <xdr:col>5</xdr:col>
      <xdr:colOff>47626</xdr:colOff>
      <xdr:row>62</xdr:row>
      <xdr:rowOff>6362</xdr:rowOff>
    </xdr:to>
    <xdr:sp macro="" textlink="">
      <xdr:nvSpPr>
        <xdr:cNvPr id="173" name="MC_BR_C_mod_market1_delay_T_mod_delay_strong">
          <a:extLst>
            <a:ext uri="{FF2B5EF4-FFF2-40B4-BE49-F238E27FC236}">
              <a16:creationId xmlns:a16="http://schemas.microsoft.com/office/drawing/2014/main" id="{DCCC6709-136A-DEBC-727F-BC3DD0CDAF6F}"/>
            </a:ext>
          </a:extLst>
        </xdr:cNvPr>
        <xdr:cNvSpPr/>
      </xdr:nvSpPr>
      <xdr:spPr>
        <a:xfrm>
          <a:off x="6976869" y="11356975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6" y="0"/>
              </a:lnTo>
              <a:lnTo>
                <a:pt x="24433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825354" cy="182550"/>
    <xdr:sp macro="_xll.MC_OnBranchLabelClick" textlink="">
      <xdr:nvSpPr>
        <xdr:cNvPr id="174" name="MC_BN_C_mod_market1_delay_T_mod_delay_strong">
          <a:extLst>
            <a:ext uri="{FF2B5EF4-FFF2-40B4-BE49-F238E27FC236}">
              <a16:creationId xmlns:a16="http://schemas.microsoft.com/office/drawing/2014/main" id="{5494EEBF-4A8C-B8B8-8B48-3468B3569745}"/>
            </a:ext>
          </a:extLst>
        </xdr:cNvPr>
        <xdr:cNvSpPr txBox="1"/>
      </xdr:nvSpPr>
      <xdr:spPr>
        <a:xfrm>
          <a:off x="7187247" y="11281601"/>
          <a:ext cx="8253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Contracts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61</xdr:row>
      <xdr:rowOff>184139</xdr:rowOff>
    </xdr:from>
    <xdr:to>
      <xdr:col>5</xdr:col>
      <xdr:colOff>47626</xdr:colOff>
      <xdr:row>64</xdr:row>
      <xdr:rowOff>15876</xdr:rowOff>
    </xdr:to>
    <xdr:sp macro="" textlink="">
      <xdr:nvSpPr>
        <xdr:cNvPr id="175" name="MC_BR_C_mod_market1_delay_T_mod_delay_adequate">
          <a:extLst>
            <a:ext uri="{FF2B5EF4-FFF2-40B4-BE49-F238E27FC236}">
              <a16:creationId xmlns:a16="http://schemas.microsoft.com/office/drawing/2014/main" id="{A920D12B-F75B-30E1-DC8D-7CF823706EC8}"/>
            </a:ext>
          </a:extLst>
        </xdr:cNvPr>
        <xdr:cNvSpPr/>
      </xdr:nvSpPr>
      <xdr:spPr>
        <a:xfrm>
          <a:off x="6976869" y="11747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494751" cy="182550"/>
    <xdr:sp macro="_xll.MC_OnBranchLabelClick" textlink="">
      <xdr:nvSpPr>
        <xdr:cNvPr id="176" name="MC_BN_C_mod_market1_delay_T_mod_delay_adequate">
          <a:extLst>
            <a:ext uri="{FF2B5EF4-FFF2-40B4-BE49-F238E27FC236}">
              <a16:creationId xmlns:a16="http://schemas.microsoft.com/office/drawing/2014/main" id="{4EFD4489-D545-2CF6-F08B-94EBA8D2725D}"/>
            </a:ext>
          </a:extLst>
        </xdr:cNvPr>
        <xdr:cNvSpPr txBox="1"/>
      </xdr:nvSpPr>
      <xdr:spPr>
        <a:xfrm>
          <a:off x="7187247" y="12043601"/>
          <a:ext cx="4947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Adequate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61</xdr:row>
      <xdr:rowOff>187109</xdr:rowOff>
    </xdr:from>
    <xdr:to>
      <xdr:col>5</xdr:col>
      <xdr:colOff>47626</xdr:colOff>
      <xdr:row>66</xdr:row>
      <xdr:rowOff>15876</xdr:rowOff>
    </xdr:to>
    <xdr:sp macro="" textlink="">
      <xdr:nvSpPr>
        <xdr:cNvPr id="177" name="MC_BR_C_mod_market1_delay_T_mod_delay_weak">
          <a:extLst>
            <a:ext uri="{FF2B5EF4-FFF2-40B4-BE49-F238E27FC236}">
              <a16:creationId xmlns:a16="http://schemas.microsoft.com/office/drawing/2014/main" id="{51C2ABCE-CC3B-B655-B2F5-374DB5D13124}"/>
            </a:ext>
          </a:extLst>
        </xdr:cNvPr>
        <xdr:cNvSpPr/>
      </xdr:nvSpPr>
      <xdr:spPr>
        <a:xfrm>
          <a:off x="6975905" y="11750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317651" cy="182550"/>
    <xdr:sp macro="_xll.MC_OnBranchLabelClick" textlink="">
      <xdr:nvSpPr>
        <xdr:cNvPr id="178" name="MC_BN_C_mod_market1_delay_T_mod_delay_weak">
          <a:extLst>
            <a:ext uri="{FF2B5EF4-FFF2-40B4-BE49-F238E27FC236}">
              <a16:creationId xmlns:a16="http://schemas.microsoft.com/office/drawing/2014/main" id="{122636DB-ECDD-9CEB-1493-EAD79B256374}"/>
            </a:ext>
          </a:extLst>
        </xdr:cNvPr>
        <xdr:cNvSpPr txBox="1"/>
      </xdr:nvSpPr>
      <xdr:spPr>
        <a:xfrm>
          <a:off x="7187247" y="12424601"/>
          <a:ext cx="3176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71</xdr:row>
      <xdr:rowOff>184150</xdr:rowOff>
    </xdr:from>
    <xdr:to>
      <xdr:col>4</xdr:col>
      <xdr:colOff>47626</xdr:colOff>
      <xdr:row>78</xdr:row>
      <xdr:rowOff>917</xdr:rowOff>
    </xdr:to>
    <xdr:sp macro="" textlink="">
      <xdr:nvSpPr>
        <xdr:cNvPr id="179" name="MC_BR_C_flng_build_C_flng_market">
          <a:extLst>
            <a:ext uri="{FF2B5EF4-FFF2-40B4-BE49-F238E27FC236}">
              <a16:creationId xmlns:a16="http://schemas.microsoft.com/office/drawing/2014/main" id="{33DB3F64-F411-A987-C912-C9D3B759B67E}"/>
            </a:ext>
          </a:extLst>
        </xdr:cNvPr>
        <xdr:cNvSpPr/>
      </xdr:nvSpPr>
      <xdr:spPr>
        <a:xfrm>
          <a:off x="4746755" y="13652500"/>
          <a:ext cx="2201734" cy="1150267"/>
        </a:xfrm>
        <a:custGeom>
          <a:avLst/>
          <a:gdLst/>
          <a:ahLst/>
          <a:cxnLst/>
          <a:rect l="0" t="0" r="0" b="0"/>
          <a:pathLst>
            <a:path w="2201734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01733" y="0"/>
              </a:lnTo>
              <a:lnTo>
                <a:pt x="2201733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71</xdr:row>
      <xdr:rowOff>99250</xdr:rowOff>
    </xdr:from>
    <xdr:ext cx="1099340" cy="182550"/>
    <xdr:sp macro="_xll.MC_OnBranchLabelClick" textlink="">
      <xdr:nvSpPr>
        <xdr:cNvPr id="180" name="MC_BN_C_flng_build_C_flng_market">
          <a:extLst>
            <a:ext uri="{FF2B5EF4-FFF2-40B4-BE49-F238E27FC236}">
              <a16:creationId xmlns:a16="http://schemas.microsoft.com/office/drawing/2014/main" id="{68B11AEB-E69F-4E8C-363F-3B2699291F07}"/>
            </a:ext>
          </a:extLst>
        </xdr:cNvPr>
        <xdr:cNvSpPr txBox="1"/>
      </xdr:nvSpPr>
      <xdr:spPr>
        <a:xfrm>
          <a:off x="4948872" y="13567600"/>
          <a:ext cx="10993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Budget &amp; Schedule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77</xdr:row>
      <xdr:rowOff>189143</xdr:rowOff>
    </xdr:from>
    <xdr:to>
      <xdr:col>4</xdr:col>
      <xdr:colOff>47626</xdr:colOff>
      <xdr:row>82</xdr:row>
      <xdr:rowOff>6351</xdr:rowOff>
    </xdr:to>
    <xdr:sp macro="" textlink="">
      <xdr:nvSpPr>
        <xdr:cNvPr id="181" name="MC_BR_C_flng_build_C_flng_market_over">
          <a:extLst>
            <a:ext uri="{FF2B5EF4-FFF2-40B4-BE49-F238E27FC236}">
              <a16:creationId xmlns:a16="http://schemas.microsoft.com/office/drawing/2014/main" id="{7D6B6888-D002-B146-F48F-A003D6271DB1}"/>
            </a:ext>
          </a:extLst>
        </xdr:cNvPr>
        <xdr:cNvSpPr/>
      </xdr:nvSpPr>
      <xdr:spPr>
        <a:xfrm>
          <a:off x="4746835" y="14800493"/>
          <a:ext cx="2201654" cy="769708"/>
        </a:xfrm>
        <a:custGeom>
          <a:avLst/>
          <a:gdLst/>
          <a:ahLst/>
          <a:cxnLst/>
          <a:rect l="0" t="0" r="0" b="0"/>
          <a:pathLst>
            <a:path w="220165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01653" y="757007"/>
              </a:lnTo>
              <a:lnTo>
                <a:pt x="220165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788229" cy="182550"/>
    <xdr:sp macro="_xll.MC_OnBranchLabelClick" textlink="">
      <xdr:nvSpPr>
        <xdr:cNvPr id="182" name="MC_BN_C_flng_build_C_flng_market_over">
          <a:extLst>
            <a:ext uri="{FF2B5EF4-FFF2-40B4-BE49-F238E27FC236}">
              <a16:creationId xmlns:a16="http://schemas.microsoft.com/office/drawing/2014/main" id="{6798D6FB-153E-F36C-1903-2BFB06146EA3}"/>
            </a:ext>
          </a:extLst>
        </xdr:cNvPr>
        <xdr:cNvSpPr txBox="1"/>
      </xdr:nvSpPr>
      <xdr:spPr>
        <a:xfrm>
          <a:off x="4948872" y="15472600"/>
          <a:ext cx="7882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Overrun (+25%)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77</xdr:row>
      <xdr:rowOff>189947</xdr:rowOff>
    </xdr:from>
    <xdr:to>
      <xdr:col>4</xdr:col>
      <xdr:colOff>47626</xdr:colOff>
      <xdr:row>88</xdr:row>
      <xdr:rowOff>6351</xdr:rowOff>
    </xdr:to>
    <xdr:sp macro="" textlink="">
      <xdr:nvSpPr>
        <xdr:cNvPr id="183" name="MC_BR_C_flng_build_T_flng_issues">
          <a:extLst>
            <a:ext uri="{FF2B5EF4-FFF2-40B4-BE49-F238E27FC236}">
              <a16:creationId xmlns:a16="http://schemas.microsoft.com/office/drawing/2014/main" id="{E57EBEDD-33F8-4D1B-682B-2F23E55C43FC}"/>
            </a:ext>
          </a:extLst>
        </xdr:cNvPr>
        <xdr:cNvSpPr/>
      </xdr:nvSpPr>
      <xdr:spPr>
        <a:xfrm>
          <a:off x="4746713" y="14801297"/>
          <a:ext cx="2201776" cy="1911904"/>
        </a:xfrm>
        <a:custGeom>
          <a:avLst/>
          <a:gdLst/>
          <a:ahLst/>
          <a:cxnLst/>
          <a:rect l="0" t="0" r="0" b="0"/>
          <a:pathLst>
            <a:path w="2201776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201775" y="1899203"/>
              </a:lnTo>
              <a:lnTo>
                <a:pt x="2201775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87</xdr:row>
      <xdr:rowOff>99250</xdr:rowOff>
    </xdr:from>
    <xdr:ext cx="1104598" cy="182550"/>
    <xdr:sp macro="_xll.MC_OnBranchLabelClick" textlink="">
      <xdr:nvSpPr>
        <xdr:cNvPr id="184" name="MC_BN_C_flng_build_T_flng_issues">
          <a:extLst>
            <a:ext uri="{FF2B5EF4-FFF2-40B4-BE49-F238E27FC236}">
              <a16:creationId xmlns:a16="http://schemas.microsoft.com/office/drawing/2014/main" id="{7A024D0B-9F53-299D-B341-7335859CBB60}"/>
            </a:ext>
          </a:extLst>
        </xdr:cNvPr>
        <xdr:cNvSpPr txBox="1"/>
      </xdr:nvSpPr>
      <xdr:spPr>
        <a:xfrm>
          <a:off x="4948872" y="16615600"/>
          <a:ext cx="11045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Technical Issues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69</xdr:row>
      <xdr:rowOff>184150</xdr:rowOff>
    </xdr:from>
    <xdr:to>
      <xdr:col>5</xdr:col>
      <xdr:colOff>47626</xdr:colOff>
      <xdr:row>72</xdr:row>
      <xdr:rowOff>2545</xdr:rowOff>
    </xdr:to>
    <xdr:sp macro="" textlink="">
      <xdr:nvSpPr>
        <xdr:cNvPr id="185" name="MC_BR_C_flng_market_T_flng_premium">
          <a:extLst>
            <a:ext uri="{FF2B5EF4-FFF2-40B4-BE49-F238E27FC236}">
              <a16:creationId xmlns:a16="http://schemas.microsoft.com/office/drawing/2014/main" id="{7A2FD10A-4D1F-011E-466A-160700B2E9A4}"/>
            </a:ext>
          </a:extLst>
        </xdr:cNvPr>
        <xdr:cNvSpPr/>
      </xdr:nvSpPr>
      <xdr:spPr>
        <a:xfrm>
          <a:off x="6985595" y="13271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69</xdr:row>
      <xdr:rowOff>99250</xdr:rowOff>
    </xdr:from>
    <xdr:ext cx="807913" cy="182550"/>
    <xdr:sp macro="_xll.MC_OnBranchLabelClick" textlink="">
      <xdr:nvSpPr>
        <xdr:cNvPr id="186" name="MC_BN_C_flng_market_T_flng_premium">
          <a:extLst>
            <a:ext uri="{FF2B5EF4-FFF2-40B4-BE49-F238E27FC236}">
              <a16:creationId xmlns:a16="http://schemas.microsoft.com/office/drawing/2014/main" id="{F37420DF-5FC5-516B-C7E7-DFCDED193767}"/>
            </a:ext>
          </a:extLst>
        </xdr:cNvPr>
        <xdr:cNvSpPr txBox="1"/>
      </xdr:nvSpPr>
      <xdr:spPr>
        <a:xfrm>
          <a:off x="7187247" y="13186600"/>
          <a:ext cx="8079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Premium Pricing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71</xdr:row>
      <xdr:rowOff>187956</xdr:rowOff>
    </xdr:from>
    <xdr:to>
      <xdr:col>5</xdr:col>
      <xdr:colOff>47626</xdr:colOff>
      <xdr:row>74</xdr:row>
      <xdr:rowOff>6351</xdr:rowOff>
    </xdr:to>
    <xdr:sp macro="" textlink="">
      <xdr:nvSpPr>
        <xdr:cNvPr id="187" name="MC_BR_C_flng_market_T_flng_normal">
          <a:extLst>
            <a:ext uri="{FF2B5EF4-FFF2-40B4-BE49-F238E27FC236}">
              <a16:creationId xmlns:a16="http://schemas.microsoft.com/office/drawing/2014/main" id="{FB0DDF7D-F943-FC7E-DAB1-5A8C96C30BC1}"/>
            </a:ext>
          </a:extLst>
        </xdr:cNvPr>
        <xdr:cNvSpPr/>
      </xdr:nvSpPr>
      <xdr:spPr>
        <a:xfrm>
          <a:off x="6985595" y="13656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73</xdr:row>
      <xdr:rowOff>99250</xdr:rowOff>
    </xdr:from>
    <xdr:ext cx="728084" cy="182550"/>
    <xdr:sp macro="_xll.MC_OnBranchLabelClick" textlink="">
      <xdr:nvSpPr>
        <xdr:cNvPr id="188" name="MC_BN_C_flng_market_T_flng_normal">
          <a:extLst>
            <a:ext uri="{FF2B5EF4-FFF2-40B4-BE49-F238E27FC236}">
              <a16:creationId xmlns:a16="http://schemas.microsoft.com/office/drawing/2014/main" id="{EBFDE954-CCCF-B9F7-A098-53BAE6BE6A9B}"/>
            </a:ext>
          </a:extLst>
        </xdr:cNvPr>
        <xdr:cNvSpPr txBox="1"/>
      </xdr:nvSpPr>
      <xdr:spPr>
        <a:xfrm>
          <a:off x="7187247" y="13948600"/>
          <a:ext cx="7280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71</xdr:row>
      <xdr:rowOff>189143</xdr:rowOff>
    </xdr:from>
    <xdr:to>
      <xdr:col>5</xdr:col>
      <xdr:colOff>47626</xdr:colOff>
      <xdr:row>76</xdr:row>
      <xdr:rowOff>6351</xdr:rowOff>
    </xdr:to>
    <xdr:sp macro="" textlink="">
      <xdr:nvSpPr>
        <xdr:cNvPr id="189" name="MC_BR_C_flng_market_T_flng_discount">
          <a:extLst>
            <a:ext uri="{FF2B5EF4-FFF2-40B4-BE49-F238E27FC236}">
              <a16:creationId xmlns:a16="http://schemas.microsoft.com/office/drawing/2014/main" id="{070ED4AC-A0B1-A88A-8FE4-23ADD958596A}"/>
            </a:ext>
          </a:extLst>
        </xdr:cNvPr>
        <xdr:cNvSpPr/>
      </xdr:nvSpPr>
      <xdr:spPr>
        <a:xfrm>
          <a:off x="6985210" y="13657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796628" cy="182550"/>
    <xdr:sp macro="_xll.MC_OnBranchLabelClick" textlink="">
      <xdr:nvSpPr>
        <xdr:cNvPr id="190" name="MC_BN_C_flng_market_T_flng_discount">
          <a:extLst>
            <a:ext uri="{FF2B5EF4-FFF2-40B4-BE49-F238E27FC236}">
              <a16:creationId xmlns:a16="http://schemas.microsoft.com/office/drawing/2014/main" id="{82BFFFBA-8CC0-790F-9337-C4FDE9E3D063}"/>
            </a:ext>
          </a:extLst>
        </xdr:cNvPr>
        <xdr:cNvSpPr txBox="1"/>
      </xdr:nvSpPr>
      <xdr:spPr>
        <a:xfrm>
          <a:off x="7187247" y="14329600"/>
          <a:ext cx="7966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Discount Pricing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79</xdr:row>
      <xdr:rowOff>184150</xdr:rowOff>
    </xdr:from>
    <xdr:to>
      <xdr:col>5</xdr:col>
      <xdr:colOff>47626</xdr:colOff>
      <xdr:row>82</xdr:row>
      <xdr:rowOff>2545</xdr:rowOff>
    </xdr:to>
    <xdr:sp macro="" textlink="">
      <xdr:nvSpPr>
        <xdr:cNvPr id="191" name="MC_BR_C_flng_market_over_T_flng_over_prem">
          <a:extLst>
            <a:ext uri="{FF2B5EF4-FFF2-40B4-BE49-F238E27FC236}">
              <a16:creationId xmlns:a16="http://schemas.microsoft.com/office/drawing/2014/main" id="{700E1AD4-E936-E25A-F7F0-176843EB36A8}"/>
            </a:ext>
          </a:extLst>
        </xdr:cNvPr>
        <xdr:cNvSpPr/>
      </xdr:nvSpPr>
      <xdr:spPr>
        <a:xfrm>
          <a:off x="6985595" y="1517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79</xdr:row>
      <xdr:rowOff>99250</xdr:rowOff>
    </xdr:from>
    <xdr:ext cx="465833" cy="182550"/>
    <xdr:sp macro="_xll.MC_OnBranchLabelClick" textlink="">
      <xdr:nvSpPr>
        <xdr:cNvPr id="192" name="MC_BN_C_flng_market_over_T_flng_over_prem">
          <a:extLst>
            <a:ext uri="{FF2B5EF4-FFF2-40B4-BE49-F238E27FC236}">
              <a16:creationId xmlns:a16="http://schemas.microsoft.com/office/drawing/2014/main" id="{90863E81-EBC2-D75F-3853-74A6E8E85262}"/>
            </a:ext>
          </a:extLst>
        </xdr:cNvPr>
        <xdr:cNvSpPr txBox="1"/>
      </xdr:nvSpPr>
      <xdr:spPr>
        <a:xfrm>
          <a:off x="7187247" y="15091600"/>
          <a:ext cx="4658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Premium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81</xdr:row>
      <xdr:rowOff>187956</xdr:rowOff>
    </xdr:from>
    <xdr:to>
      <xdr:col>5</xdr:col>
      <xdr:colOff>47626</xdr:colOff>
      <xdr:row>84</xdr:row>
      <xdr:rowOff>6351</xdr:rowOff>
    </xdr:to>
    <xdr:sp macro="" textlink="">
      <xdr:nvSpPr>
        <xdr:cNvPr id="193" name="MC_BR_C_flng_market_over_T_flng_over_norm">
          <a:extLst>
            <a:ext uri="{FF2B5EF4-FFF2-40B4-BE49-F238E27FC236}">
              <a16:creationId xmlns:a16="http://schemas.microsoft.com/office/drawing/2014/main" id="{E7AFD79E-BFB0-6BBA-F95E-B54340BC6B18}"/>
            </a:ext>
          </a:extLst>
        </xdr:cNvPr>
        <xdr:cNvSpPr/>
      </xdr:nvSpPr>
      <xdr:spPr>
        <a:xfrm>
          <a:off x="6985595" y="1556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386003" cy="182550"/>
    <xdr:sp macro="_xll.MC_OnBranchLabelClick" textlink="">
      <xdr:nvSpPr>
        <xdr:cNvPr id="194" name="MC_BN_C_flng_market_over_T_flng_over_norm">
          <a:extLst>
            <a:ext uri="{FF2B5EF4-FFF2-40B4-BE49-F238E27FC236}">
              <a16:creationId xmlns:a16="http://schemas.microsoft.com/office/drawing/2014/main" id="{0350EFA2-060B-0055-F78D-4F81D74D37B1}"/>
            </a:ext>
          </a:extLst>
        </xdr:cNvPr>
        <xdr:cNvSpPr txBox="1"/>
      </xdr:nvSpPr>
      <xdr:spPr>
        <a:xfrm>
          <a:off x="7187247" y="15853600"/>
          <a:ext cx="3860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81</xdr:row>
      <xdr:rowOff>189143</xdr:rowOff>
    </xdr:from>
    <xdr:to>
      <xdr:col>5</xdr:col>
      <xdr:colOff>47626</xdr:colOff>
      <xdr:row>86</xdr:row>
      <xdr:rowOff>6351</xdr:rowOff>
    </xdr:to>
    <xdr:sp macro="" textlink="">
      <xdr:nvSpPr>
        <xdr:cNvPr id="195" name="MC_BR_C_flng_market_over_T_flng_over_disc">
          <a:extLst>
            <a:ext uri="{FF2B5EF4-FFF2-40B4-BE49-F238E27FC236}">
              <a16:creationId xmlns:a16="http://schemas.microsoft.com/office/drawing/2014/main" id="{8C99B617-A207-0A7A-2746-FD72E87890A7}"/>
            </a:ext>
          </a:extLst>
        </xdr:cNvPr>
        <xdr:cNvSpPr/>
      </xdr:nvSpPr>
      <xdr:spPr>
        <a:xfrm>
          <a:off x="6985210" y="1556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85</xdr:row>
      <xdr:rowOff>99250</xdr:rowOff>
    </xdr:from>
    <xdr:ext cx="454548" cy="182550"/>
    <xdr:sp macro="_xll.MC_OnBranchLabelClick" textlink="">
      <xdr:nvSpPr>
        <xdr:cNvPr id="196" name="MC_BN_C_flng_market_over_T_flng_over_disc">
          <a:extLst>
            <a:ext uri="{FF2B5EF4-FFF2-40B4-BE49-F238E27FC236}">
              <a16:creationId xmlns:a16="http://schemas.microsoft.com/office/drawing/2014/main" id="{E9E570AC-CF55-3F64-B119-7018F8BD0FEC}"/>
            </a:ext>
          </a:extLst>
        </xdr:cNvPr>
        <xdr:cNvSpPr txBox="1"/>
      </xdr:nvSpPr>
      <xdr:spPr>
        <a:xfrm>
          <a:off x="7187247" y="16234600"/>
          <a:ext cx="4545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Discount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197" name="MC_T_full_strong">
          <a:extLst>
            <a:ext uri="{FF2B5EF4-FFF2-40B4-BE49-F238E27FC236}">
              <a16:creationId xmlns:a16="http://schemas.microsoft.com/office/drawing/2014/main" id="{600FA4A2-BDD8-8B5C-6CF6-84E8AA3E4EF3}"/>
            </a:ext>
          </a:extLst>
        </xdr:cNvPr>
        <xdr:cNvSpPr/>
      </xdr:nvSpPr>
      <xdr:spPr>
        <a:xfrm rot="16200000">
          <a:off x="93821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198" name="MC_C_construct_full">
          <a:extLst>
            <a:ext uri="{FF2B5EF4-FFF2-40B4-BE49-F238E27FC236}">
              <a16:creationId xmlns:a16="http://schemas.microsoft.com/office/drawing/2014/main" id="{0FE5E3E3-F6FD-B469-77E2-10072D2F66D2}"/>
            </a:ext>
          </a:extLst>
        </xdr:cNvPr>
        <xdr:cNvSpPr/>
      </xdr:nvSpPr>
      <xdr:spPr>
        <a:xfrm>
          <a:off x="691038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199" name="MC_T_full_normal">
          <a:extLst>
            <a:ext uri="{FF2B5EF4-FFF2-40B4-BE49-F238E27FC236}">
              <a16:creationId xmlns:a16="http://schemas.microsoft.com/office/drawing/2014/main" id="{C493CB33-7D5D-BF0A-7425-E1B11B322D2C}"/>
            </a:ext>
          </a:extLst>
        </xdr:cNvPr>
        <xdr:cNvSpPr/>
      </xdr:nvSpPr>
      <xdr:spPr>
        <a:xfrm rot="16200000">
          <a:off x="93821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00" name="MC_T_full_oversupply">
          <a:extLst>
            <a:ext uri="{FF2B5EF4-FFF2-40B4-BE49-F238E27FC236}">
              <a16:creationId xmlns:a16="http://schemas.microsoft.com/office/drawing/2014/main" id="{06356040-46DE-D134-9EB0-55476A60C024}"/>
            </a:ext>
          </a:extLst>
        </xdr:cNvPr>
        <xdr:cNvSpPr/>
      </xdr:nvSpPr>
      <xdr:spPr>
        <a:xfrm rot="16200000">
          <a:off x="938212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01" name="MC_C_permit_full">
          <a:extLst>
            <a:ext uri="{FF2B5EF4-FFF2-40B4-BE49-F238E27FC236}">
              <a16:creationId xmlns:a16="http://schemas.microsoft.com/office/drawing/2014/main" id="{C4C34C18-48D8-CCB4-7415-AE168A56BE68}"/>
            </a:ext>
          </a:extLst>
        </xdr:cNvPr>
        <xdr:cNvSpPr/>
      </xdr:nvSpPr>
      <xdr:spPr>
        <a:xfrm>
          <a:off x="4672013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02" name="MC_T_full_delay_strong">
          <a:extLst>
            <a:ext uri="{FF2B5EF4-FFF2-40B4-BE49-F238E27FC236}">
              <a16:creationId xmlns:a16="http://schemas.microsoft.com/office/drawing/2014/main" id="{58DED54A-B232-F1E4-BFC2-202562AD355F}"/>
            </a:ext>
          </a:extLst>
        </xdr:cNvPr>
        <xdr:cNvSpPr/>
      </xdr:nvSpPr>
      <xdr:spPr>
        <a:xfrm rot="16200000">
          <a:off x="938212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03" name="MC_C_construct_full_delay">
          <a:extLst>
            <a:ext uri="{FF2B5EF4-FFF2-40B4-BE49-F238E27FC236}">
              <a16:creationId xmlns:a16="http://schemas.microsoft.com/office/drawing/2014/main" id="{5357DBAC-8385-C016-BD0B-7840F052336B}"/>
            </a:ext>
          </a:extLst>
        </xdr:cNvPr>
        <xdr:cNvSpPr/>
      </xdr:nvSpPr>
      <xdr:spPr>
        <a:xfrm>
          <a:off x="6910388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04" name="MC_T_full_delay_normal">
          <a:extLst>
            <a:ext uri="{FF2B5EF4-FFF2-40B4-BE49-F238E27FC236}">
              <a16:creationId xmlns:a16="http://schemas.microsoft.com/office/drawing/2014/main" id="{E57583D1-0BAC-552A-C2BA-9FBE45351079}"/>
            </a:ext>
          </a:extLst>
        </xdr:cNvPr>
        <xdr:cNvSpPr/>
      </xdr:nvSpPr>
      <xdr:spPr>
        <a:xfrm rot="16200000">
          <a:off x="938212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05" name="MC_T_full_delay_over">
          <a:extLst>
            <a:ext uri="{FF2B5EF4-FFF2-40B4-BE49-F238E27FC236}">
              <a16:creationId xmlns:a16="http://schemas.microsoft.com/office/drawing/2014/main" id="{3492B7FB-60BC-66EA-1985-453D47741932}"/>
            </a:ext>
          </a:extLst>
        </xdr:cNvPr>
        <xdr:cNvSpPr/>
      </xdr:nvSpPr>
      <xdr:spPr>
        <a:xfrm rot="16200000">
          <a:off x="938212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206" name="MC_T_full_denied">
          <a:extLst>
            <a:ext uri="{FF2B5EF4-FFF2-40B4-BE49-F238E27FC236}">
              <a16:creationId xmlns:a16="http://schemas.microsoft.com/office/drawing/2014/main" id="{1B24A314-9C41-C10C-7D57-0275742D549A}"/>
            </a:ext>
          </a:extLst>
        </xdr:cNvPr>
        <xdr:cNvSpPr/>
      </xdr:nvSpPr>
      <xdr:spPr>
        <a:xfrm rot="16200000">
          <a:off x="6910388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39</xdr:row>
      <xdr:rowOff>109538</xdr:rowOff>
    </xdr:from>
    <xdr:to>
      <xdr:col>2</xdr:col>
      <xdr:colOff>180975</xdr:colOff>
      <xdr:row>40</xdr:row>
      <xdr:rowOff>80963</xdr:rowOff>
    </xdr:to>
    <xdr:sp macro="_xll.MC_OnNodeClick" textlink="">
      <xdr:nvSpPr>
        <xdr:cNvPr id="207" name="MC_D_root">
          <a:extLst>
            <a:ext uri="{FF2B5EF4-FFF2-40B4-BE49-F238E27FC236}">
              <a16:creationId xmlns:a16="http://schemas.microsoft.com/office/drawing/2014/main" id="{8BEE313D-14F0-47C2-2164-DAB589F0A327}"/>
            </a:ext>
          </a:extLst>
        </xdr:cNvPr>
        <xdr:cNvSpPr/>
      </xdr:nvSpPr>
      <xdr:spPr>
        <a:xfrm>
          <a:off x="2195513" y="748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41</xdr:row>
      <xdr:rowOff>109537</xdr:rowOff>
    </xdr:from>
    <xdr:to>
      <xdr:col>7</xdr:col>
      <xdr:colOff>176213</xdr:colOff>
      <xdr:row>42</xdr:row>
      <xdr:rowOff>80962</xdr:rowOff>
    </xdr:to>
    <xdr:sp macro="_xll.MC_OnNodeClick" textlink="">
      <xdr:nvSpPr>
        <xdr:cNvPr id="208" name="MC_T_phase2_strong">
          <a:extLst>
            <a:ext uri="{FF2B5EF4-FFF2-40B4-BE49-F238E27FC236}">
              <a16:creationId xmlns:a16="http://schemas.microsoft.com/office/drawing/2014/main" id="{9B4CC290-0DA8-49EC-A5ED-D0B17DBDE63E}"/>
            </a:ext>
          </a:extLst>
        </xdr:cNvPr>
        <xdr:cNvSpPr/>
      </xdr:nvSpPr>
      <xdr:spPr>
        <a:xfrm rot="16200000">
          <a:off x="13896975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43</xdr:row>
      <xdr:rowOff>109538</xdr:rowOff>
    </xdr:from>
    <xdr:to>
      <xdr:col>6</xdr:col>
      <xdr:colOff>180975</xdr:colOff>
      <xdr:row>44</xdr:row>
      <xdr:rowOff>80963</xdr:rowOff>
    </xdr:to>
    <xdr:sp macro="_xll.MC_OnNodeClick" textlink="">
      <xdr:nvSpPr>
        <xdr:cNvPr id="209" name="MC_C_phase2_result">
          <a:extLst>
            <a:ext uri="{FF2B5EF4-FFF2-40B4-BE49-F238E27FC236}">
              <a16:creationId xmlns:a16="http://schemas.microsoft.com/office/drawing/2014/main" id="{E116D630-36CD-FD50-9DB9-E0194183B82C}"/>
            </a:ext>
          </a:extLst>
        </xdr:cNvPr>
        <xdr:cNvSpPr/>
      </xdr:nvSpPr>
      <xdr:spPr>
        <a:xfrm>
          <a:off x="11596688" y="824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45</xdr:row>
      <xdr:rowOff>109537</xdr:rowOff>
    </xdr:from>
    <xdr:to>
      <xdr:col>7</xdr:col>
      <xdr:colOff>176213</xdr:colOff>
      <xdr:row>46</xdr:row>
      <xdr:rowOff>80962</xdr:rowOff>
    </xdr:to>
    <xdr:sp macro="_xll.MC_OnNodeClick" textlink="">
      <xdr:nvSpPr>
        <xdr:cNvPr id="210" name="MC_T_phase2_soft">
          <a:extLst>
            <a:ext uri="{FF2B5EF4-FFF2-40B4-BE49-F238E27FC236}">
              <a16:creationId xmlns:a16="http://schemas.microsoft.com/office/drawing/2014/main" id="{FCCB686A-1EDA-A619-E201-AD76FD8E1EC4}"/>
            </a:ext>
          </a:extLst>
        </xdr:cNvPr>
        <xdr:cNvSpPr/>
      </xdr:nvSpPr>
      <xdr:spPr>
        <a:xfrm rot="16200000">
          <a:off x="13896975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47</xdr:row>
      <xdr:rowOff>109538</xdr:rowOff>
    </xdr:from>
    <xdr:to>
      <xdr:col>5</xdr:col>
      <xdr:colOff>180975</xdr:colOff>
      <xdr:row>48</xdr:row>
      <xdr:rowOff>80963</xdr:rowOff>
    </xdr:to>
    <xdr:sp macro="_xll.MC_OnNodeClick" textlink="">
      <xdr:nvSpPr>
        <xdr:cNvPr id="211" name="MC_D_expand_lng">
          <a:extLst>
            <a:ext uri="{FF2B5EF4-FFF2-40B4-BE49-F238E27FC236}">
              <a16:creationId xmlns:a16="http://schemas.microsoft.com/office/drawing/2014/main" id="{47527569-AA19-319E-F7E4-DF48898AD935}"/>
            </a:ext>
          </a:extLst>
        </xdr:cNvPr>
        <xdr:cNvSpPr/>
      </xdr:nvSpPr>
      <xdr:spPr>
        <a:xfrm>
          <a:off x="9382125" y="900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49</xdr:row>
      <xdr:rowOff>109537</xdr:rowOff>
    </xdr:from>
    <xdr:to>
      <xdr:col>6</xdr:col>
      <xdr:colOff>176213</xdr:colOff>
      <xdr:row>50</xdr:row>
      <xdr:rowOff>80962</xdr:rowOff>
    </xdr:to>
    <xdr:sp macro="_xll.MC_OnNodeClick" textlink="">
      <xdr:nvSpPr>
        <xdr:cNvPr id="212" name="MC_T_stay_phase1">
          <a:extLst>
            <a:ext uri="{FF2B5EF4-FFF2-40B4-BE49-F238E27FC236}">
              <a16:creationId xmlns:a16="http://schemas.microsoft.com/office/drawing/2014/main" id="{AAF42F6E-A13B-F1CB-54E6-6FDE72319819}"/>
            </a:ext>
          </a:extLst>
        </xdr:cNvPr>
        <xdr:cNvSpPr/>
      </xdr:nvSpPr>
      <xdr:spPr>
        <a:xfrm rot="16200000">
          <a:off x="11596688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51</xdr:row>
      <xdr:rowOff>109538</xdr:rowOff>
    </xdr:from>
    <xdr:to>
      <xdr:col>4</xdr:col>
      <xdr:colOff>180975</xdr:colOff>
      <xdr:row>52</xdr:row>
      <xdr:rowOff>80963</xdr:rowOff>
    </xdr:to>
    <xdr:sp macro="_xll.MC_OnNodeClick" textlink="">
      <xdr:nvSpPr>
        <xdr:cNvPr id="213" name="MC_C_mod_market1">
          <a:extLst>
            <a:ext uri="{FF2B5EF4-FFF2-40B4-BE49-F238E27FC236}">
              <a16:creationId xmlns:a16="http://schemas.microsoft.com/office/drawing/2014/main" id="{AA6D3F68-D600-BA9C-D36E-14F2870C5020}"/>
            </a:ext>
          </a:extLst>
        </xdr:cNvPr>
        <xdr:cNvSpPr/>
      </xdr:nvSpPr>
      <xdr:spPr>
        <a:xfrm>
          <a:off x="6910388" y="976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14" name="MC_T_mod_adequate">
          <a:extLst>
            <a:ext uri="{FF2B5EF4-FFF2-40B4-BE49-F238E27FC236}">
              <a16:creationId xmlns:a16="http://schemas.microsoft.com/office/drawing/2014/main" id="{090D23AC-E7C1-CDCD-FEB7-E89BB24CAA7D}"/>
            </a:ext>
          </a:extLst>
        </xdr:cNvPr>
        <xdr:cNvSpPr/>
      </xdr:nvSpPr>
      <xdr:spPr>
        <a:xfrm rot="16200000">
          <a:off x="9382125" y="1014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55</xdr:row>
      <xdr:rowOff>109537</xdr:rowOff>
    </xdr:from>
    <xdr:to>
      <xdr:col>5</xdr:col>
      <xdr:colOff>176213</xdr:colOff>
      <xdr:row>56</xdr:row>
      <xdr:rowOff>80962</xdr:rowOff>
    </xdr:to>
    <xdr:sp macro="_xll.MC_OnNodeClick" textlink="">
      <xdr:nvSpPr>
        <xdr:cNvPr id="215" name="MC_T_mod_weak">
          <a:extLst>
            <a:ext uri="{FF2B5EF4-FFF2-40B4-BE49-F238E27FC236}">
              <a16:creationId xmlns:a16="http://schemas.microsoft.com/office/drawing/2014/main" id="{6095643A-69BC-F5C1-AB00-1E52C6A95CD6}"/>
            </a:ext>
          </a:extLst>
        </xdr:cNvPr>
        <xdr:cNvSpPr/>
      </xdr:nvSpPr>
      <xdr:spPr>
        <a:xfrm rot="16200000">
          <a:off x="9382125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57</xdr:row>
      <xdr:rowOff>109538</xdr:rowOff>
    </xdr:from>
    <xdr:to>
      <xdr:col>3</xdr:col>
      <xdr:colOff>180975</xdr:colOff>
      <xdr:row>58</xdr:row>
      <xdr:rowOff>80963</xdr:rowOff>
    </xdr:to>
    <xdr:sp macro="_xll.MC_OnNodeClick" textlink="">
      <xdr:nvSpPr>
        <xdr:cNvPr id="216" name="MC_C_permit_mod">
          <a:extLst>
            <a:ext uri="{FF2B5EF4-FFF2-40B4-BE49-F238E27FC236}">
              <a16:creationId xmlns:a16="http://schemas.microsoft.com/office/drawing/2014/main" id="{8344E673-17B3-BD03-4B46-7B0C7F10CBF8}"/>
            </a:ext>
          </a:extLst>
        </xdr:cNvPr>
        <xdr:cNvSpPr/>
      </xdr:nvSpPr>
      <xdr:spPr>
        <a:xfrm>
          <a:off x="4672013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17" name="MC_T_mod_delay_strong">
          <a:extLst>
            <a:ext uri="{FF2B5EF4-FFF2-40B4-BE49-F238E27FC236}">
              <a16:creationId xmlns:a16="http://schemas.microsoft.com/office/drawing/2014/main" id="{8BD8B5DB-7398-9661-9130-5D1904D8B92F}"/>
            </a:ext>
          </a:extLst>
        </xdr:cNvPr>
        <xdr:cNvSpPr/>
      </xdr:nvSpPr>
      <xdr:spPr>
        <a:xfrm rot="16200000">
          <a:off x="9382125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218" name="MC_C_mod_market1_delay">
          <a:extLst>
            <a:ext uri="{FF2B5EF4-FFF2-40B4-BE49-F238E27FC236}">
              <a16:creationId xmlns:a16="http://schemas.microsoft.com/office/drawing/2014/main" id="{DA017D43-2760-9FFB-9DE4-E30A14910151}"/>
            </a:ext>
          </a:extLst>
        </xdr:cNvPr>
        <xdr:cNvSpPr/>
      </xdr:nvSpPr>
      <xdr:spPr>
        <a:xfrm>
          <a:off x="6910388" y="1167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19" name="MC_T_mod_delay_adequate">
          <a:extLst>
            <a:ext uri="{FF2B5EF4-FFF2-40B4-BE49-F238E27FC236}">
              <a16:creationId xmlns:a16="http://schemas.microsoft.com/office/drawing/2014/main" id="{76F4CFAD-1749-3C84-42D1-83E09C0877E6}"/>
            </a:ext>
          </a:extLst>
        </xdr:cNvPr>
        <xdr:cNvSpPr/>
      </xdr:nvSpPr>
      <xdr:spPr>
        <a:xfrm rot="16200000">
          <a:off x="9382125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20" name="MC_T_mod_delay_weak">
          <a:extLst>
            <a:ext uri="{FF2B5EF4-FFF2-40B4-BE49-F238E27FC236}">
              <a16:creationId xmlns:a16="http://schemas.microsoft.com/office/drawing/2014/main" id="{A53894E4-A5C7-0ED2-0CF6-E46374A43FE3}"/>
            </a:ext>
          </a:extLst>
        </xdr:cNvPr>
        <xdr:cNvSpPr/>
      </xdr:nvSpPr>
      <xdr:spPr>
        <a:xfrm rot="16200000">
          <a:off x="9382125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67</xdr:row>
      <xdr:rowOff>109537</xdr:rowOff>
    </xdr:from>
    <xdr:to>
      <xdr:col>4</xdr:col>
      <xdr:colOff>176213</xdr:colOff>
      <xdr:row>68</xdr:row>
      <xdr:rowOff>80962</xdr:rowOff>
    </xdr:to>
    <xdr:sp macro="_xll.MC_OnNodeClick" textlink="">
      <xdr:nvSpPr>
        <xdr:cNvPr id="221" name="MC_T_mod_denied">
          <a:extLst>
            <a:ext uri="{FF2B5EF4-FFF2-40B4-BE49-F238E27FC236}">
              <a16:creationId xmlns:a16="http://schemas.microsoft.com/office/drawing/2014/main" id="{B68061F6-03D8-B82C-3FDE-42C368C3724D}"/>
            </a:ext>
          </a:extLst>
        </xdr:cNvPr>
        <xdr:cNvSpPr/>
      </xdr:nvSpPr>
      <xdr:spPr>
        <a:xfrm rot="16200000">
          <a:off x="6910388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22" name="MC_T_flng_premium">
          <a:extLst>
            <a:ext uri="{FF2B5EF4-FFF2-40B4-BE49-F238E27FC236}">
              <a16:creationId xmlns:a16="http://schemas.microsoft.com/office/drawing/2014/main" id="{97E8D13C-3A4B-9DCE-FFF9-D49B9A2ADAE2}"/>
            </a:ext>
          </a:extLst>
        </xdr:cNvPr>
        <xdr:cNvSpPr/>
      </xdr:nvSpPr>
      <xdr:spPr>
        <a:xfrm rot="16200000">
          <a:off x="9382125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71</xdr:row>
      <xdr:rowOff>109538</xdr:rowOff>
    </xdr:from>
    <xdr:to>
      <xdr:col>4</xdr:col>
      <xdr:colOff>180975</xdr:colOff>
      <xdr:row>72</xdr:row>
      <xdr:rowOff>80963</xdr:rowOff>
    </xdr:to>
    <xdr:sp macro="_xll.MC_OnNodeClick" textlink="">
      <xdr:nvSpPr>
        <xdr:cNvPr id="223" name="MC_C_flng_market">
          <a:extLst>
            <a:ext uri="{FF2B5EF4-FFF2-40B4-BE49-F238E27FC236}">
              <a16:creationId xmlns:a16="http://schemas.microsoft.com/office/drawing/2014/main" id="{27BFF09F-77E0-34CF-4394-212160FB6D77}"/>
            </a:ext>
          </a:extLst>
        </xdr:cNvPr>
        <xdr:cNvSpPr/>
      </xdr:nvSpPr>
      <xdr:spPr>
        <a:xfrm>
          <a:off x="6910388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24" name="MC_T_flng_normal">
          <a:extLst>
            <a:ext uri="{FF2B5EF4-FFF2-40B4-BE49-F238E27FC236}">
              <a16:creationId xmlns:a16="http://schemas.microsoft.com/office/drawing/2014/main" id="{3C0FE114-27B2-1711-E23F-FF55560731C2}"/>
            </a:ext>
          </a:extLst>
        </xdr:cNvPr>
        <xdr:cNvSpPr/>
      </xdr:nvSpPr>
      <xdr:spPr>
        <a:xfrm rot="16200000">
          <a:off x="9382125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25" name="MC_T_flng_discount">
          <a:extLst>
            <a:ext uri="{FF2B5EF4-FFF2-40B4-BE49-F238E27FC236}">
              <a16:creationId xmlns:a16="http://schemas.microsoft.com/office/drawing/2014/main" id="{5783B5A2-945D-14C6-E2AE-D1D73FA022EE}"/>
            </a:ext>
          </a:extLst>
        </xdr:cNvPr>
        <xdr:cNvSpPr/>
      </xdr:nvSpPr>
      <xdr:spPr>
        <a:xfrm rot="16200000">
          <a:off x="938212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77</xdr:row>
      <xdr:rowOff>109538</xdr:rowOff>
    </xdr:from>
    <xdr:to>
      <xdr:col>3</xdr:col>
      <xdr:colOff>180975</xdr:colOff>
      <xdr:row>78</xdr:row>
      <xdr:rowOff>80963</xdr:rowOff>
    </xdr:to>
    <xdr:sp macro="_xll.MC_OnNodeClick" textlink="">
      <xdr:nvSpPr>
        <xdr:cNvPr id="226" name="MC_C_flng_build">
          <a:extLst>
            <a:ext uri="{FF2B5EF4-FFF2-40B4-BE49-F238E27FC236}">
              <a16:creationId xmlns:a16="http://schemas.microsoft.com/office/drawing/2014/main" id="{06670D60-C549-31F9-14AB-D1520BE0A128}"/>
            </a:ext>
          </a:extLst>
        </xdr:cNvPr>
        <xdr:cNvSpPr/>
      </xdr:nvSpPr>
      <xdr:spPr>
        <a:xfrm>
          <a:off x="4672013" y="1472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27" name="MC_T_flng_over_prem">
          <a:extLst>
            <a:ext uri="{FF2B5EF4-FFF2-40B4-BE49-F238E27FC236}">
              <a16:creationId xmlns:a16="http://schemas.microsoft.com/office/drawing/2014/main" id="{3FD3C5DB-E6B5-82FC-1C21-72250EA002E8}"/>
            </a:ext>
          </a:extLst>
        </xdr:cNvPr>
        <xdr:cNvSpPr/>
      </xdr:nvSpPr>
      <xdr:spPr>
        <a:xfrm rot="16200000">
          <a:off x="9382125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81</xdr:row>
      <xdr:rowOff>109538</xdr:rowOff>
    </xdr:from>
    <xdr:to>
      <xdr:col>4</xdr:col>
      <xdr:colOff>180975</xdr:colOff>
      <xdr:row>82</xdr:row>
      <xdr:rowOff>80963</xdr:rowOff>
    </xdr:to>
    <xdr:sp macro="_xll.MC_OnNodeClick" textlink="">
      <xdr:nvSpPr>
        <xdr:cNvPr id="228" name="MC_C_flng_market_over">
          <a:extLst>
            <a:ext uri="{FF2B5EF4-FFF2-40B4-BE49-F238E27FC236}">
              <a16:creationId xmlns:a16="http://schemas.microsoft.com/office/drawing/2014/main" id="{0A4C0781-9BF0-6196-B2F7-F6F3404E2959}"/>
            </a:ext>
          </a:extLst>
        </xdr:cNvPr>
        <xdr:cNvSpPr/>
      </xdr:nvSpPr>
      <xdr:spPr>
        <a:xfrm>
          <a:off x="6910388" y="1548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29" name="MC_T_flng_over_norm">
          <a:extLst>
            <a:ext uri="{FF2B5EF4-FFF2-40B4-BE49-F238E27FC236}">
              <a16:creationId xmlns:a16="http://schemas.microsoft.com/office/drawing/2014/main" id="{C8FBBAC4-6603-1B08-AC3D-727781970BDB}"/>
            </a:ext>
          </a:extLst>
        </xdr:cNvPr>
        <xdr:cNvSpPr/>
      </xdr:nvSpPr>
      <xdr:spPr>
        <a:xfrm rot="16200000">
          <a:off x="938212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85</xdr:row>
      <xdr:rowOff>109537</xdr:rowOff>
    </xdr:from>
    <xdr:to>
      <xdr:col>5</xdr:col>
      <xdr:colOff>176213</xdr:colOff>
      <xdr:row>86</xdr:row>
      <xdr:rowOff>80962</xdr:rowOff>
    </xdr:to>
    <xdr:sp macro="_xll.MC_OnNodeClick" textlink="">
      <xdr:nvSpPr>
        <xdr:cNvPr id="230" name="MC_T_flng_over_disc">
          <a:extLst>
            <a:ext uri="{FF2B5EF4-FFF2-40B4-BE49-F238E27FC236}">
              <a16:creationId xmlns:a16="http://schemas.microsoft.com/office/drawing/2014/main" id="{C3E5AC9C-6A41-40EC-ADD5-4D7BFBDF59C8}"/>
            </a:ext>
          </a:extLst>
        </xdr:cNvPr>
        <xdr:cNvSpPr/>
      </xdr:nvSpPr>
      <xdr:spPr>
        <a:xfrm rot="16200000">
          <a:off x="9382125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87</xdr:row>
      <xdr:rowOff>109537</xdr:rowOff>
    </xdr:from>
    <xdr:to>
      <xdr:col>4</xdr:col>
      <xdr:colOff>176213</xdr:colOff>
      <xdr:row>88</xdr:row>
      <xdr:rowOff>80962</xdr:rowOff>
    </xdr:to>
    <xdr:sp macro="_xll.MC_OnNodeClick" textlink="">
      <xdr:nvSpPr>
        <xdr:cNvPr id="231" name="MC_T_flng_issues">
          <a:extLst>
            <a:ext uri="{FF2B5EF4-FFF2-40B4-BE49-F238E27FC236}">
              <a16:creationId xmlns:a16="http://schemas.microsoft.com/office/drawing/2014/main" id="{4C96754A-F1C1-4086-5270-6DCF25D7E10C}"/>
            </a:ext>
          </a:extLst>
        </xdr:cNvPr>
        <xdr:cNvSpPr/>
      </xdr:nvSpPr>
      <xdr:spPr>
        <a:xfrm rot="16200000">
          <a:off x="6910388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89</xdr:row>
      <xdr:rowOff>109537</xdr:rowOff>
    </xdr:from>
    <xdr:to>
      <xdr:col>3</xdr:col>
      <xdr:colOff>176213</xdr:colOff>
      <xdr:row>90</xdr:row>
      <xdr:rowOff>80962</xdr:rowOff>
    </xdr:to>
    <xdr:sp macro="_xll.MC_OnNodeClick" textlink="">
      <xdr:nvSpPr>
        <xdr:cNvPr id="232" name="MC_T_pass">
          <a:extLst>
            <a:ext uri="{FF2B5EF4-FFF2-40B4-BE49-F238E27FC236}">
              <a16:creationId xmlns:a16="http://schemas.microsoft.com/office/drawing/2014/main" id="{8767236D-4E67-BB53-C30B-5C172CF66C43}"/>
            </a:ext>
          </a:extLst>
        </xdr:cNvPr>
        <xdr:cNvSpPr/>
      </xdr:nvSpPr>
      <xdr:spPr>
        <a:xfrm rot="16200000">
          <a:off x="4672013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0827-0808-46CA-8C55-85A966FD714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9C250-3872-4EE1-AB69-43E76833F1E4}">
  <dimension ref="A1:CJ1"/>
  <sheetViews>
    <sheetView workbookViewId="0"/>
  </sheetViews>
  <sheetFormatPr defaultRowHeight="14.25" x14ac:dyDescent="0.45"/>
  <sheetData>
    <row r="1" spans="1:88" x14ac:dyDescent="0.45">
      <c r="A1">
        <f>MC_Tree_1!MC_BP_C_construct_full_T_full_strong</f>
        <v>0.3</v>
      </c>
      <c r="B1">
        <f>MC_Tree_1!MC_BV_C_construct_full_T_full_strong</f>
        <v>15000000000</v>
      </c>
      <c r="C1">
        <f>MC_Tree_1!MC_BP_C_construct_full_T_full_normal</f>
        <v>0.45</v>
      </c>
      <c r="D1">
        <f>MC_Tree_1!MC_BV_C_construct_full_T_full_normal</f>
        <v>9000000000</v>
      </c>
      <c r="E1">
        <f>MC_Tree_1!MC_BP_C_construct_full_T_full_oversupply</f>
        <v>0.25</v>
      </c>
      <c r="F1">
        <f>MC_Tree_1!MC_BV_C_construct_full_T_full_oversupply</f>
        <v>4000000000</v>
      </c>
      <c r="G1">
        <f>MC_Tree_1!MC_BP_C_construct_full_delay_T_full_delay_strong</f>
        <v>0.25</v>
      </c>
      <c r="H1">
        <f>MC_Tree_1!MC_BV_C_construct_full_delay_T_full_delay_strong</f>
        <v>12000000000</v>
      </c>
      <c r="I1">
        <f>MC_Tree_1!MC_BP_C_construct_full_delay_T_full_delay_normal</f>
        <v>0.45</v>
      </c>
      <c r="J1">
        <f>MC_Tree_1!MC_BV_C_construct_full_delay_T_full_delay_normal</f>
        <v>7000000000</v>
      </c>
      <c r="K1">
        <f>MC_Tree_1!MC_BP_C_construct_full_delay_T_full_delay_over</f>
        <v>0.3</v>
      </c>
      <c r="L1">
        <f>MC_Tree_1!MC_BV_C_construct_full_delay_T_full_delay_over</f>
        <v>2500000000</v>
      </c>
      <c r="M1">
        <f>MC_Tree_1!MC_BP_C_flng_build_C_flng_market</f>
        <v>0.3</v>
      </c>
      <c r="N1">
        <f>MC_Tree_1!MC_BV_C_flng_build_C_flng_market</f>
        <v>0</v>
      </c>
      <c r="O1">
        <f>MC_Tree_1!MC_BP_C_flng_build_C_flng_market_over</f>
        <v>0.4</v>
      </c>
      <c r="P1">
        <f>MC_Tree_1!MC_BV_C_flng_build_C_flng_market_over</f>
        <v>-875000000</v>
      </c>
      <c r="Q1">
        <f>MC_Tree_1!MC_BP_C_flng_build_T_flng_issues</f>
        <v>0.3</v>
      </c>
      <c r="R1">
        <f>MC_Tree_1!MC_BV_C_flng_build_T_flng_issues</f>
        <v>0</v>
      </c>
      <c r="S1">
        <f>MC_Tree_1!MC_BP_C_flng_market_T_flng_premium</f>
        <v>0.3</v>
      </c>
      <c r="T1">
        <f>MC_Tree_1!MC_BV_C_flng_market_T_flng_premium</f>
        <v>8000000000</v>
      </c>
      <c r="U1">
        <f>MC_Tree_1!MC_BP_C_flng_market_T_flng_normal</f>
        <v>0.45</v>
      </c>
      <c r="V1">
        <f>MC_Tree_1!MC_BV_C_flng_market_T_flng_normal</f>
        <v>5500000000</v>
      </c>
      <c r="W1">
        <f>MC_Tree_1!MC_BP_C_flng_market_T_flng_discount</f>
        <v>0.25</v>
      </c>
      <c r="X1">
        <f>MC_Tree_1!MC_BV_C_flng_market_T_flng_discount</f>
        <v>3000000000</v>
      </c>
      <c r="Y1">
        <f>MC_Tree_1!MC_BP_C_flng_market_over_T_flng_over_prem</f>
        <v>0.25</v>
      </c>
      <c r="Z1">
        <f>MC_Tree_1!MC_BV_C_flng_market_over_T_flng_over_prem</f>
        <v>7000000000</v>
      </c>
      <c r="AA1">
        <f>MC_Tree_1!MC_BP_C_flng_market_over_T_flng_over_norm</f>
        <v>0.45</v>
      </c>
      <c r="AB1">
        <f>MC_Tree_1!MC_BV_C_flng_market_over_T_flng_over_norm</f>
        <v>4500000000</v>
      </c>
      <c r="AC1">
        <f>MC_Tree_1!MC_BP_C_flng_market_over_T_flng_over_disc</f>
        <v>0.3</v>
      </c>
      <c r="AD1">
        <f>MC_Tree_1!MC_BV_C_flng_market_over_T_flng_over_disc</f>
        <v>2200000000</v>
      </c>
      <c r="AE1">
        <f>MC_Tree_1!MC_BP_C_mod_market1_D_expand_lng</f>
        <v>0.35</v>
      </c>
      <c r="AF1">
        <f>MC_Tree_1!MC_BV_C_mod_market1_D_expand_lng</f>
        <v>0</v>
      </c>
      <c r="AG1">
        <f>MC_Tree_1!MC_BP_C_mod_market1_T_mod_adequate</f>
        <v>0.4</v>
      </c>
      <c r="AH1">
        <f>MC_Tree_1!MC_BV_C_mod_market1_T_mod_adequate</f>
        <v>4500000000</v>
      </c>
      <c r="AI1">
        <f>MC_Tree_1!MC_BP_C_mod_market1_T_mod_weak</f>
        <v>0.25</v>
      </c>
      <c r="AJ1">
        <f>MC_Tree_1!MC_BV_C_mod_market1_T_mod_weak</f>
        <v>2000000000</v>
      </c>
      <c r="AK1">
        <f>MC_Tree_1!MC_BP_C_mod_market1_delay_T_mod_delay_strong</f>
        <v>0.3</v>
      </c>
      <c r="AL1">
        <f>MC_Tree_1!MC_BV_C_mod_market1_delay_T_mod_delay_strong</f>
        <v>5500000000</v>
      </c>
      <c r="AM1">
        <f>MC_Tree_1!MC_BP_C_mod_market1_delay_T_mod_delay_adequate</f>
        <v>0.4</v>
      </c>
      <c r="AN1">
        <f>MC_Tree_1!MC_BV_C_mod_market1_delay_T_mod_delay_adequate</f>
        <v>3500000000</v>
      </c>
      <c r="AO1">
        <f>MC_Tree_1!MC_BP_C_mod_market1_delay_T_mod_delay_weak</f>
        <v>0.3</v>
      </c>
      <c r="AP1">
        <f>MC_Tree_1!MC_BV_C_mod_market1_delay_T_mod_delay_weak</f>
        <v>1500000000</v>
      </c>
      <c r="AQ1">
        <f>MC_Tree_1!MC_BP_C_permit_full_C_construct_full</f>
        <v>0.4</v>
      </c>
      <c r="AR1">
        <f>MC_Tree_1!MC_BV_C_permit_full_C_construct_full</f>
        <v>0</v>
      </c>
      <c r="AS1">
        <f>MC_Tree_1!MC_BP_C_permit_full_C_construct_full_delay</f>
        <v>0.35</v>
      </c>
      <c r="AT1">
        <f>MC_Tree_1!MC_BV_C_permit_full_C_construct_full_delay</f>
        <v>-800000000</v>
      </c>
      <c r="AU1">
        <f>MC_Tree_1!MC_BP_C_permit_full_T_full_denied</f>
        <v>0.25</v>
      </c>
      <c r="AV1">
        <f>MC_Tree_1!MC_BV_C_permit_full_T_full_denied</f>
        <v>200000000</v>
      </c>
      <c r="AW1">
        <f>MC_Tree_1!MC_BP_C_permit_mod_C_mod_market1</f>
        <v>0.55000000000000004</v>
      </c>
      <c r="AX1">
        <f>MC_Tree_1!MC_BV_C_permit_mod_C_mod_market1</f>
        <v>0</v>
      </c>
      <c r="AY1">
        <f>MC_Tree_1!MC_BP_C_permit_mod_C_mod_market1_delay</f>
        <v>0.3</v>
      </c>
      <c r="AZ1">
        <f>MC_Tree_1!MC_BV_C_permit_mod_C_mod_market1_delay</f>
        <v>-400000000</v>
      </c>
      <c r="BA1">
        <f>MC_Tree_1!MC_BP_C_permit_mod_T_mod_denied</f>
        <v>0.15</v>
      </c>
      <c r="BB1">
        <f>MC_Tree_1!MC_BV_C_permit_mod_T_mod_denied</f>
        <v>150000000</v>
      </c>
      <c r="BC1">
        <f>MC_Tree_1!MC_BP_C_phase2_result_T_phase2_strong</f>
        <v>0.55000000000000004</v>
      </c>
      <c r="BD1">
        <f>MC_Tree_1!MC_BV_C_phase2_result_T_phase2_strong</f>
        <v>13000000000</v>
      </c>
      <c r="BE1">
        <f>MC_Tree_1!MC_BP_C_phase2_result_T_phase2_soft</f>
        <v>0.45</v>
      </c>
      <c r="BF1">
        <f>MC_Tree_1!MC_BV_C_phase2_result_T_phase2_soft</f>
        <v>7500000000</v>
      </c>
      <c r="BG1">
        <f>MC_Tree_1!MC_BV_D_expand_lng_C_phase2_result</f>
        <v>-2200000000</v>
      </c>
      <c r="BH1">
        <f>MC_Tree_1!MC_BV_D_expand_lng_T_stay_phase1</f>
        <v>6000000000</v>
      </c>
      <c r="BI1">
        <f>MC_Tree_1!MC_BV_D_root_C_permit_full</f>
        <v>-6000000000</v>
      </c>
      <c r="BJ1">
        <f>MC_Tree_1!MC_BV_D_root_C_permit_mod</f>
        <v>-2500000000</v>
      </c>
      <c r="BK1">
        <f>MC_Tree_1!MC_BV_D_root_C_flng_build</f>
        <v>-3500000000</v>
      </c>
      <c r="BL1">
        <f>MC_Tree_1!MC_BV_D_root_T_pass</f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D6D2-DC10-4D34-A2BC-D8385672CCE1}">
  <dimension ref="B2:D4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30</v>
      </c>
    </row>
    <row r="3" spans="2:2" x14ac:dyDescent="0.45">
      <c r="B3" s="10" t="s">
        <v>31</v>
      </c>
    </row>
    <row r="5" spans="2:2" ht="15.75" x14ac:dyDescent="0.5">
      <c r="B5" s="15" t="s">
        <v>32</v>
      </c>
    </row>
    <row r="7" spans="2:2" x14ac:dyDescent="0.45">
      <c r="B7" t="s">
        <v>33</v>
      </c>
    </row>
    <row r="8" spans="2:2" x14ac:dyDescent="0.45">
      <c r="B8" t="s">
        <v>34</v>
      </c>
    </row>
    <row r="9" spans="2:2" x14ac:dyDescent="0.45">
      <c r="B9" t="s">
        <v>35</v>
      </c>
    </row>
    <row r="11" spans="2:2" x14ac:dyDescent="0.45">
      <c r="B11" s="8" t="s">
        <v>36</v>
      </c>
    </row>
    <row r="12" spans="2:2" x14ac:dyDescent="0.45">
      <c r="B12" t="s">
        <v>37</v>
      </c>
    </row>
    <row r="13" spans="2:2" x14ac:dyDescent="0.45">
      <c r="B13" t="s">
        <v>38</v>
      </c>
    </row>
    <row r="15" spans="2:2" x14ac:dyDescent="0.45">
      <c r="B15" s="8" t="s">
        <v>39</v>
      </c>
    </row>
    <row r="16" spans="2:2" x14ac:dyDescent="0.45">
      <c r="B16" t="s">
        <v>40</v>
      </c>
    </row>
    <row r="17" spans="2:4" x14ac:dyDescent="0.45">
      <c r="B17" t="s">
        <v>41</v>
      </c>
    </row>
    <row r="19" spans="2:4" x14ac:dyDescent="0.45">
      <c r="B19" s="8" t="s">
        <v>42</v>
      </c>
    </row>
    <row r="20" spans="2:4" x14ac:dyDescent="0.45">
      <c r="B20" t="s">
        <v>43</v>
      </c>
    </row>
    <row r="21" spans="2:4" x14ac:dyDescent="0.45">
      <c r="B21" t="s">
        <v>44</v>
      </c>
    </row>
    <row r="23" spans="2:4" ht="15.75" x14ac:dyDescent="0.5">
      <c r="B23" s="15" t="s">
        <v>45</v>
      </c>
    </row>
    <row r="25" spans="2:4" x14ac:dyDescent="0.45">
      <c r="B25" t="s">
        <v>46</v>
      </c>
    </row>
    <row r="26" spans="2:4" x14ac:dyDescent="0.45">
      <c r="B26" t="s">
        <v>47</v>
      </c>
    </row>
    <row r="29" spans="2:4" ht="15.75" x14ac:dyDescent="0.5">
      <c r="B29" s="15" t="s">
        <v>48</v>
      </c>
    </row>
    <row r="31" spans="2:4" x14ac:dyDescent="0.45">
      <c r="B31" s="11" t="s">
        <v>15</v>
      </c>
      <c r="C31" s="11" t="s">
        <v>16</v>
      </c>
      <c r="D31" s="11" t="s">
        <v>18</v>
      </c>
    </row>
    <row r="32" spans="2:4" x14ac:dyDescent="0.45">
      <c r="B32" s="12" t="s">
        <v>49</v>
      </c>
      <c r="C32" s="16">
        <v>6000000000</v>
      </c>
      <c r="D32" s="12" t="s">
        <v>50</v>
      </c>
    </row>
    <row r="33" spans="2:4" x14ac:dyDescent="0.45">
      <c r="B33" s="12" t="s">
        <v>51</v>
      </c>
      <c r="C33" s="16">
        <v>2500000000</v>
      </c>
      <c r="D33" s="12" t="s">
        <v>52</v>
      </c>
    </row>
    <row r="34" spans="2:4" x14ac:dyDescent="0.45">
      <c r="B34" s="12" t="s">
        <v>53</v>
      </c>
      <c r="C34" s="16">
        <v>2200000000</v>
      </c>
      <c r="D34" s="12" t="s">
        <v>54</v>
      </c>
    </row>
    <row r="35" spans="2:4" x14ac:dyDescent="0.45">
      <c r="B35" s="12" t="s">
        <v>55</v>
      </c>
      <c r="C35" s="16">
        <v>3500000000</v>
      </c>
      <c r="D35" s="12" t="s">
        <v>56</v>
      </c>
    </row>
    <row r="36" spans="2:4" x14ac:dyDescent="0.45">
      <c r="B36" s="12" t="s">
        <v>57</v>
      </c>
      <c r="C36" s="17">
        <v>0.4</v>
      </c>
      <c r="D36" s="12" t="s">
        <v>58</v>
      </c>
    </row>
    <row r="37" spans="2:4" x14ac:dyDescent="0.45">
      <c r="B37" s="12" t="s">
        <v>59</v>
      </c>
      <c r="C37" s="17">
        <v>0.55000000000000004</v>
      </c>
      <c r="D37" s="12" t="s">
        <v>60</v>
      </c>
    </row>
    <row r="38" spans="2:4" x14ac:dyDescent="0.45">
      <c r="B38" s="12" t="s">
        <v>61</v>
      </c>
      <c r="C38" s="17">
        <v>0.3</v>
      </c>
      <c r="D38" s="12" t="s">
        <v>62</v>
      </c>
    </row>
    <row r="39" spans="2:4" x14ac:dyDescent="0.45">
      <c r="B39" s="12" t="s">
        <v>63</v>
      </c>
      <c r="C39" s="12" t="s">
        <v>64</v>
      </c>
      <c r="D39" s="12" t="s">
        <v>65</v>
      </c>
    </row>
    <row r="40" spans="2:4" x14ac:dyDescent="0.45">
      <c r="B40" s="12" t="s">
        <v>66</v>
      </c>
      <c r="C40" s="12" t="s">
        <v>67</v>
      </c>
      <c r="D40" s="12" t="s">
        <v>68</v>
      </c>
    </row>
    <row r="43" spans="2:4" ht="15.75" x14ac:dyDescent="0.5">
      <c r="B43" s="15" t="s">
        <v>69</v>
      </c>
    </row>
    <row r="45" spans="2:4" x14ac:dyDescent="0.45">
      <c r="B45" t="s">
        <v>70</v>
      </c>
    </row>
    <row r="46" spans="2:4" x14ac:dyDescent="0.45">
      <c r="B46" t="s">
        <v>71</v>
      </c>
    </row>
    <row r="47" spans="2:4" x14ac:dyDescent="0.45">
      <c r="B4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B988-E0C8-4C60-B878-C0F07F9A82B2}">
  <dimension ref="B2:H94"/>
  <sheetViews>
    <sheetView showGridLines="0" workbookViewId="0"/>
  </sheetViews>
  <sheetFormatPr defaultRowHeight="14.25" x14ac:dyDescent="0.45"/>
  <cols>
    <col min="1" max="1" width="8.59765625" customWidth="1"/>
    <col min="2" max="2" width="22" customWidth="1"/>
    <col min="3" max="3" width="34.6640625" customWidth="1"/>
    <col min="4" max="4" width="31.33203125" customWidth="1"/>
    <col min="5" max="5" width="34.59765625" customWidth="1"/>
    <col min="6" max="6" width="31" customWidth="1"/>
    <col min="7" max="7" width="32.19921875" customWidth="1"/>
    <col min="8" max="8" width="28.59765625" customWidth="1"/>
  </cols>
  <sheetData>
    <row r="2" spans="2:5" ht="15" customHeight="1" x14ac:dyDescent="0.55000000000000004">
      <c r="B2" s="9" t="s">
        <v>13</v>
      </c>
    </row>
    <row r="3" spans="2:5" ht="15" customHeight="1" x14ac:dyDescent="0.45">
      <c r="B3" s="10" t="s">
        <v>14</v>
      </c>
    </row>
    <row r="4" spans="2:5" ht="15" customHeight="1" x14ac:dyDescent="0.45"/>
    <row r="5" spans="2:5" ht="15" customHeight="1" x14ac:dyDescent="0.45">
      <c r="B5" s="11" t="s">
        <v>15</v>
      </c>
      <c r="C5" s="11" t="s">
        <v>16</v>
      </c>
      <c r="D5" s="11" t="s">
        <v>17</v>
      </c>
      <c r="E5" s="11" t="s">
        <v>18</v>
      </c>
    </row>
    <row r="6" spans="2:5" ht="15" customHeight="1" x14ac:dyDescent="0.45">
      <c r="B6" s="12" t="s">
        <v>19</v>
      </c>
      <c r="C6" s="13">
        <v>6000000000</v>
      </c>
      <c r="D6" s="12" t="s">
        <v>20</v>
      </c>
      <c r="E6" s="12" t="s">
        <v>21</v>
      </c>
    </row>
    <row r="7" spans="2:5" ht="15" customHeight="1" x14ac:dyDescent="0.45">
      <c r="B7" s="12" t="s">
        <v>22</v>
      </c>
      <c r="C7" s="13">
        <v>2500000000</v>
      </c>
      <c r="D7" s="12" t="s">
        <v>20</v>
      </c>
      <c r="E7" s="12" t="s">
        <v>23</v>
      </c>
    </row>
    <row r="8" spans="2:5" ht="15" customHeight="1" x14ac:dyDescent="0.45">
      <c r="B8" s="12" t="s">
        <v>24</v>
      </c>
      <c r="C8" s="13">
        <v>3500000000</v>
      </c>
      <c r="D8" s="12" t="s">
        <v>20</v>
      </c>
      <c r="E8" s="12" t="s">
        <v>25</v>
      </c>
    </row>
    <row r="9" spans="2:5" ht="15" customHeight="1" x14ac:dyDescent="0.45">
      <c r="B9" s="12" t="s">
        <v>26</v>
      </c>
      <c r="C9" s="13">
        <v>2200000000</v>
      </c>
      <c r="D9" s="12" t="s">
        <v>20</v>
      </c>
      <c r="E9" s="12" t="s">
        <v>27</v>
      </c>
    </row>
    <row r="10" spans="2:5" ht="15" customHeight="1" x14ac:dyDescent="0.45">
      <c r="B10" s="12" t="s">
        <v>28</v>
      </c>
      <c r="C10" s="13">
        <v>6000000000</v>
      </c>
      <c r="D10" s="12" t="s">
        <v>20</v>
      </c>
      <c r="E10" s="12" t="s">
        <v>29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0.3</v>
      </c>
      <c r="F20" s="1">
        <f>_xll.MC_NodeProbability(_MC_Calc_1,"T_full_strong")</f>
        <v>0.12</v>
      </c>
    </row>
    <row r="21" spans="3:6" ht="15" customHeight="1" x14ac:dyDescent="0.45">
      <c r="E21" s="7">
        <v>15000000000</v>
      </c>
      <c r="F21" s="6">
        <f>_xll.MC_NodeValue(_MC_Calc_1,"T_full_strong")</f>
        <v>9000000000</v>
      </c>
    </row>
    <row r="22" spans="3:6" ht="15" customHeight="1" x14ac:dyDescent="0.45">
      <c r="D22" s="5">
        <v>0.4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_xll.MC_NodeValue(_MC_Calc_1,"C_construct_full")</f>
        <v>3550000000</v>
      </c>
    </row>
    <row r="24" spans="3:6" ht="15" customHeight="1" x14ac:dyDescent="0.45">
      <c r="E24" s="5">
        <v>0.45</v>
      </c>
      <c r="F24" s="1">
        <f>_xll.MC_NodeProbability(_MC_Calc_1,"T_full_normal")</f>
        <v>0.18000000000000002</v>
      </c>
    </row>
    <row r="25" spans="3:6" ht="15" customHeight="1" x14ac:dyDescent="0.45">
      <c r="E25" s="7">
        <v>9000000000</v>
      </c>
      <c r="F25" s="6">
        <f>_xll.MC_NodeValue(_MC_Calc_1,"T_full_normal")</f>
        <v>3000000000</v>
      </c>
    </row>
    <row r="26" spans="3:6" ht="15" customHeight="1" x14ac:dyDescent="0.45">
      <c r="E26" s="5">
        <v>0.25</v>
      </c>
      <c r="F26" s="1">
        <f>_xll.MC_NodeProbability(_MC_Calc_1,"T_full_oversupply")</f>
        <v>0.1</v>
      </c>
    </row>
    <row r="27" spans="3:6" ht="15" customHeight="1" x14ac:dyDescent="0.45">
      <c r="E27" s="7">
        <v>4000000000</v>
      </c>
      <c r="F27" s="6">
        <f>_xll.MC_NodeValue(_MC_Calc_1,"T_full_oversupply")</f>
        <v>-2000000000</v>
      </c>
    </row>
    <row r="28" spans="3:6" ht="15" customHeight="1" x14ac:dyDescent="0.45">
      <c r="C28" s="4" t="str">
        <f>_xll.MC_NodeDecision(_MC_Calc_1,"C_permit_full")</f>
        <v/>
      </c>
      <c r="D28" s="2" t="s">
        <v>2</v>
      </c>
    </row>
    <row r="29" spans="3:6" ht="15" customHeight="1" x14ac:dyDescent="0.45">
      <c r="C29" s="7">
        <f>-BuildFullscaleTerminalCost</f>
        <v>-6000000000</v>
      </c>
      <c r="D29" s="6">
        <f>_xll.MC_NodeValue(_MC_Calc_1,"C_permit_full")</f>
        <v>5000000</v>
      </c>
    </row>
    <row r="30" spans="3:6" ht="15" customHeight="1" x14ac:dyDescent="0.45">
      <c r="E30" s="5">
        <v>0.25</v>
      </c>
      <c r="F30" s="1">
        <f>_xll.MC_NodeProbability(_MC_Calc_1,"T_full_delay_strong")</f>
        <v>8.7499999999999994E-2</v>
      </c>
    </row>
    <row r="31" spans="3:6" ht="15" customHeight="1" x14ac:dyDescent="0.45">
      <c r="E31" s="7">
        <v>12000000000</v>
      </c>
      <c r="F31" s="6">
        <f>_xll.MC_NodeValue(_MC_Calc_1,"T_full_delay_strong")</f>
        <v>5200000000</v>
      </c>
    </row>
    <row r="32" spans="3:6" ht="15" customHeight="1" x14ac:dyDescent="0.45">
      <c r="D32" s="5">
        <v>0.35</v>
      </c>
      <c r="E32" s="2" t="s">
        <v>3</v>
      </c>
    </row>
    <row r="33" spans="3:8" ht="15" customHeight="1" x14ac:dyDescent="0.45">
      <c r="D33" s="7">
        <v>-800000000</v>
      </c>
      <c r="E33" s="6">
        <f>_xll.MC_NodeValue(_MC_Calc_1,"C_construct_full_delay")</f>
        <v>100000000</v>
      </c>
    </row>
    <row r="34" spans="3:8" ht="15" customHeight="1" x14ac:dyDescent="0.45">
      <c r="E34" s="5">
        <v>0.45</v>
      </c>
      <c r="F34" s="1">
        <f>_xll.MC_NodeProbability(_MC_Calc_1,"T_full_delay_normal")</f>
        <v>0.1575</v>
      </c>
    </row>
    <row r="35" spans="3:8" ht="15" customHeight="1" x14ac:dyDescent="0.45">
      <c r="E35" s="7">
        <v>7000000000</v>
      </c>
      <c r="F35" s="6">
        <f>_xll.MC_NodeValue(_MC_Calc_1,"T_full_delay_normal")</f>
        <v>200000000</v>
      </c>
    </row>
    <row r="36" spans="3:8" ht="15" customHeight="1" x14ac:dyDescent="0.45">
      <c r="E36" s="5">
        <v>0.3</v>
      </c>
      <c r="F36" s="1">
        <f>_xll.MC_NodeProbability(_MC_Calc_1,"T_full_delay_over")</f>
        <v>0.105</v>
      </c>
    </row>
    <row r="37" spans="3:8" ht="15" customHeight="1" x14ac:dyDescent="0.45">
      <c r="E37" s="7">
        <v>2500000000</v>
      </c>
      <c r="F37" s="6">
        <f>_xll.MC_NodeValue(_MC_Calc_1,"T_full_delay_over")</f>
        <v>-4300000000</v>
      </c>
    </row>
    <row r="38" spans="3:8" ht="15" customHeight="1" x14ac:dyDescent="0.45">
      <c r="D38" s="5">
        <v>0.25</v>
      </c>
      <c r="E38" s="1">
        <f>_xll.MC_NodeProbability(_MC_Calc_1,"T_full_denied")</f>
        <v>0.25</v>
      </c>
    </row>
    <row r="39" spans="3:8" ht="15" customHeight="1" x14ac:dyDescent="0.45">
      <c r="D39" s="7">
        <v>200000000</v>
      </c>
      <c r="E39" s="6">
        <f>_xll.MC_NodeValue(_MC_Calc_1,"T_full_denied")</f>
        <v>-5800000000</v>
      </c>
    </row>
    <row r="40" spans="3:8" ht="15" customHeight="1" x14ac:dyDescent="0.45">
      <c r="C40" s="3" t="s">
        <v>4</v>
      </c>
    </row>
    <row r="41" spans="3:8" ht="15" customHeight="1" x14ac:dyDescent="0.45">
      <c r="C41" s="6">
        <f>_xll.MC_NodeValue(_MC_Calc_1,"D_root")</f>
        <v>1320062500.0000002</v>
      </c>
    </row>
    <row r="42" spans="3:8" ht="15" customHeight="1" x14ac:dyDescent="0.45">
      <c r="G42" s="5">
        <v>0.55000000000000004</v>
      </c>
      <c r="H42" s="1">
        <f>_xll.MC_NodeProbability(_MC_Calc_1,"T_phase2_strong")</f>
        <v>0.10587500000000001</v>
      </c>
    </row>
    <row r="43" spans="3:8" ht="15" customHeight="1" x14ac:dyDescent="0.45">
      <c r="G43" s="7">
        <v>13000000000</v>
      </c>
      <c r="H43" s="6">
        <f>_xll.MC_NodeValue(_MC_Calc_1,"T_phase2_strong")</f>
        <v>8300000000</v>
      </c>
    </row>
    <row r="44" spans="3:8" ht="15" customHeight="1" x14ac:dyDescent="0.45">
      <c r="F44" s="4" t="str">
        <f>_xll.MC_NodeDecision(_MC_Calc_1,"C_phase2_result")</f>
        <v>optimal</v>
      </c>
      <c r="G44" s="2" t="s">
        <v>5</v>
      </c>
    </row>
    <row r="45" spans="3:8" ht="15" customHeight="1" x14ac:dyDescent="0.45">
      <c r="F45" s="7">
        <f>-BuildPhase2TrainCost</f>
        <v>-2200000000</v>
      </c>
      <c r="G45" s="6">
        <f>_xll.MC_NodeValue(_MC_Calc_1,"C_phase2_result")</f>
        <v>5825000000</v>
      </c>
    </row>
    <row r="46" spans="3:8" ht="15" customHeight="1" x14ac:dyDescent="0.45">
      <c r="G46" s="5">
        <v>0.45</v>
      </c>
      <c r="H46" s="1">
        <f>_xll.MC_NodeProbability(_MC_Calc_1,"T_phase2_soft")</f>
        <v>8.6625000000000008E-2</v>
      </c>
    </row>
    <row r="47" spans="3:8" ht="15" customHeight="1" x14ac:dyDescent="0.45">
      <c r="G47" s="7">
        <v>7500000000</v>
      </c>
      <c r="H47" s="6">
        <f>_xll.MC_NodeValue(_MC_Calc_1,"T_phase2_soft")</f>
        <v>2800000000</v>
      </c>
    </row>
    <row r="48" spans="3:8" ht="15" customHeight="1" x14ac:dyDescent="0.45">
      <c r="E48" s="5">
        <v>0.35</v>
      </c>
      <c r="F48" s="3" t="s">
        <v>6</v>
      </c>
    </row>
    <row r="49" spans="3:7" ht="15" customHeight="1" x14ac:dyDescent="0.45">
      <c r="E49" s="7">
        <v>0</v>
      </c>
      <c r="F49" s="6">
        <f>_xll.MC_NodeValue(_MC_Calc_1,"D_expand_lng")</f>
        <v>5825000000</v>
      </c>
    </row>
    <row r="50" spans="3:7" ht="15" customHeight="1" x14ac:dyDescent="0.45">
      <c r="F50" s="4" t="str">
        <f>_xll.MC_NodeDecision(_MC_Calc_1,"T_stay_phase1")</f>
        <v/>
      </c>
      <c r="G50" s="1">
        <f>_xll.MC_NodeProbability(_MC_Calc_1,"T_stay_phase1")</f>
        <v>0.1925</v>
      </c>
    </row>
    <row r="51" spans="3:7" ht="15" customHeight="1" x14ac:dyDescent="0.45">
      <c r="F51" s="7">
        <f>StayPhase1OnlyValue</f>
        <v>6000000000</v>
      </c>
      <c r="G51" s="6">
        <f>_xll.MC_NodeValue(_MC_Calc_1,"T_stay_phase1")</f>
        <v>3500000000</v>
      </c>
    </row>
    <row r="52" spans="3:7" ht="15" customHeight="1" x14ac:dyDescent="0.45">
      <c r="D52" s="5">
        <v>0.55000000000000004</v>
      </c>
      <c r="E52" s="2" t="s">
        <v>7</v>
      </c>
    </row>
    <row r="53" spans="3:7" ht="15" customHeight="1" x14ac:dyDescent="0.45">
      <c r="D53" s="7">
        <v>0</v>
      </c>
      <c r="E53" s="6">
        <f>_xll.MC_NodeValue(_MC_Calc_1,"C_mod_market1")</f>
        <v>2713750000</v>
      </c>
    </row>
    <row r="54" spans="3:7" ht="15" customHeight="1" x14ac:dyDescent="0.45">
      <c r="E54" s="5">
        <v>0.4</v>
      </c>
      <c r="F54" s="1">
        <f>_xll.MC_NodeProbability(_MC_Calc_1,"T_mod_adequate")</f>
        <v>0.22000000000000003</v>
      </c>
    </row>
    <row r="55" spans="3:7" ht="15" customHeight="1" x14ac:dyDescent="0.45">
      <c r="E55" s="7">
        <v>4500000000</v>
      </c>
      <c r="F55" s="6">
        <f>_xll.MC_NodeValue(_MC_Calc_1,"T_mod_adequate")</f>
        <v>2000000000</v>
      </c>
    </row>
    <row r="56" spans="3:7" ht="15" customHeight="1" x14ac:dyDescent="0.45">
      <c r="E56" s="5">
        <v>0.25</v>
      </c>
      <c r="F56" s="1">
        <f>_xll.MC_NodeProbability(_MC_Calc_1,"T_mod_weak")</f>
        <v>0.13750000000000001</v>
      </c>
    </row>
    <row r="57" spans="3:7" ht="15" customHeight="1" x14ac:dyDescent="0.45">
      <c r="E57" s="7">
        <v>2000000000</v>
      </c>
      <c r="F57" s="6">
        <f>_xll.MC_NodeValue(_MC_Calc_1,"T_mod_weak")</f>
        <v>-500000000</v>
      </c>
    </row>
    <row r="58" spans="3:7" ht="15" customHeight="1" x14ac:dyDescent="0.45">
      <c r="C58" s="4" t="str">
        <f>_xll.MC_NodeDecision(_MC_Calc_1,"C_permit_mod")</f>
        <v>optimal</v>
      </c>
      <c r="D58" s="2" t="s">
        <v>8</v>
      </c>
    </row>
    <row r="59" spans="3:7" ht="15" customHeight="1" x14ac:dyDescent="0.45">
      <c r="C59" s="7">
        <f>-BuildModularPhase1Cost</f>
        <v>-2500000000</v>
      </c>
      <c r="D59" s="6">
        <f>_xll.MC_NodeValue(_MC_Calc_1,"C_permit_mod")</f>
        <v>1320062500.0000002</v>
      </c>
    </row>
    <row r="60" spans="3:7" ht="15" customHeight="1" x14ac:dyDescent="0.45">
      <c r="E60" s="5">
        <v>0.3</v>
      </c>
      <c r="F60" s="1">
        <f>_xll.MC_NodeProbability(_MC_Calc_1,"T_mod_delay_strong")</f>
        <v>0.09</v>
      </c>
    </row>
    <row r="61" spans="3:7" ht="15" customHeight="1" x14ac:dyDescent="0.45">
      <c r="E61" s="7">
        <v>5500000000</v>
      </c>
      <c r="F61" s="6">
        <f>_xll.MC_NodeValue(_MC_Calc_1,"T_mod_delay_strong")</f>
        <v>2600000000</v>
      </c>
    </row>
    <row r="62" spans="3:7" ht="15" customHeight="1" x14ac:dyDescent="0.45">
      <c r="D62" s="5">
        <v>0.3</v>
      </c>
      <c r="E62" s="2" t="s">
        <v>9</v>
      </c>
    </row>
    <row r="63" spans="3:7" ht="15" customHeight="1" x14ac:dyDescent="0.45">
      <c r="D63" s="7">
        <v>-400000000</v>
      </c>
      <c r="E63" s="6">
        <f>_xll.MC_NodeValue(_MC_Calc_1,"C_mod_market1_delay")</f>
        <v>600000000</v>
      </c>
    </row>
    <row r="64" spans="3:7" ht="15" customHeight="1" x14ac:dyDescent="0.45">
      <c r="E64" s="5">
        <v>0.4</v>
      </c>
      <c r="F64" s="1">
        <f>_xll.MC_NodeProbability(_MC_Calc_1,"T_mod_delay_adequate")</f>
        <v>0.12</v>
      </c>
    </row>
    <row r="65" spans="3:6" ht="15" customHeight="1" x14ac:dyDescent="0.45">
      <c r="E65" s="7">
        <v>3500000000</v>
      </c>
      <c r="F65" s="6">
        <f>_xll.MC_NodeValue(_MC_Calc_1,"T_mod_delay_adequate")</f>
        <v>600000000</v>
      </c>
    </row>
    <row r="66" spans="3:6" ht="15" customHeight="1" x14ac:dyDescent="0.45">
      <c r="E66" s="5">
        <v>0.3</v>
      </c>
      <c r="F66" s="1">
        <f>_xll.MC_NodeProbability(_MC_Calc_1,"T_mod_delay_weak")</f>
        <v>0.09</v>
      </c>
    </row>
    <row r="67" spans="3:6" ht="15" customHeight="1" x14ac:dyDescent="0.45">
      <c r="E67" s="7">
        <v>1500000000</v>
      </c>
      <c r="F67" s="6">
        <f>_xll.MC_NodeValue(_MC_Calc_1,"T_mod_delay_weak")</f>
        <v>-1400000000</v>
      </c>
    </row>
    <row r="68" spans="3:6" ht="15" customHeight="1" x14ac:dyDescent="0.45">
      <c r="D68" s="5">
        <v>0.15</v>
      </c>
      <c r="E68" s="1">
        <f>_xll.MC_NodeProbability(_MC_Calc_1,"T_mod_denied")</f>
        <v>0.15</v>
      </c>
    </row>
    <row r="69" spans="3:6" ht="15" customHeight="1" x14ac:dyDescent="0.45">
      <c r="D69" s="7">
        <v>150000000</v>
      </c>
      <c r="E69" s="6">
        <f>_xll.MC_NodeValue(_MC_Calc_1,"T_mod_denied")</f>
        <v>-2350000000</v>
      </c>
    </row>
    <row r="70" spans="3:6" ht="15" customHeight="1" x14ac:dyDescent="0.45">
      <c r="E70" s="5">
        <v>0.3</v>
      </c>
      <c r="F70" s="1">
        <f>_xll.MC_NodeProbability(_MC_Calc_1,"T_flng_premium")</f>
        <v>0.09</v>
      </c>
    </row>
    <row r="71" spans="3:6" ht="15" customHeight="1" x14ac:dyDescent="0.45">
      <c r="E71" s="7">
        <v>8000000000</v>
      </c>
      <c r="F71" s="6">
        <f>_xll.MC_NodeValue(_MC_Calc_1,"T_flng_premium")</f>
        <v>4500000000</v>
      </c>
    </row>
    <row r="72" spans="3:6" ht="15" customHeight="1" x14ac:dyDescent="0.45">
      <c r="D72" s="5">
        <v>0.3</v>
      </c>
      <c r="E72" s="2" t="s">
        <v>10</v>
      </c>
    </row>
    <row r="73" spans="3:6" ht="15" customHeight="1" x14ac:dyDescent="0.45">
      <c r="D73" s="7">
        <v>0</v>
      </c>
      <c r="E73" s="6">
        <f>_xll.MC_NodeValue(_MC_Calc_1,"C_flng_market")</f>
        <v>2125000000</v>
      </c>
    </row>
    <row r="74" spans="3:6" ht="15" customHeight="1" x14ac:dyDescent="0.45">
      <c r="E74" s="5">
        <v>0.45</v>
      </c>
      <c r="F74" s="1">
        <f>_xll.MC_NodeProbability(_MC_Calc_1,"T_flng_normal")</f>
        <v>0.13500000000000001</v>
      </c>
    </row>
    <row r="75" spans="3:6" ht="15" customHeight="1" x14ac:dyDescent="0.45">
      <c r="E75" s="7">
        <v>5500000000</v>
      </c>
      <c r="F75" s="6">
        <f>_xll.MC_NodeValue(_MC_Calc_1,"T_flng_normal")</f>
        <v>2000000000</v>
      </c>
    </row>
    <row r="76" spans="3:6" ht="15" customHeight="1" x14ac:dyDescent="0.45">
      <c r="E76" s="5">
        <v>0.25</v>
      </c>
      <c r="F76" s="1">
        <f>_xll.MC_NodeProbability(_MC_Calc_1,"T_flng_discount")</f>
        <v>7.4999999999999997E-2</v>
      </c>
    </row>
    <row r="77" spans="3:6" ht="15" customHeight="1" x14ac:dyDescent="0.45">
      <c r="E77" s="7">
        <v>3000000000</v>
      </c>
      <c r="F77" s="6">
        <f>_xll.MC_NodeValue(_MC_Calc_1,"T_flng_discount")</f>
        <v>-500000000</v>
      </c>
    </row>
    <row r="78" spans="3:6" ht="15" customHeight="1" x14ac:dyDescent="0.45">
      <c r="C78" s="4" t="str">
        <f>_xll.MC_NodeDecision(_MC_Calc_1,"C_flng_build")</f>
        <v/>
      </c>
      <c r="D78" s="2" t="s">
        <v>11</v>
      </c>
    </row>
    <row r="79" spans="3:6" ht="15" customHeight="1" x14ac:dyDescent="0.45">
      <c r="C79" s="7">
        <f>-FloatingLngFlngCost</f>
        <v>-3500000000</v>
      </c>
      <c r="D79" s="6">
        <f>_xll.MC_NodeValue(_MC_Calc_1,"C_flng_build")</f>
        <v>-388500000</v>
      </c>
    </row>
    <row r="80" spans="3:6" ht="15" customHeight="1" x14ac:dyDescent="0.45">
      <c r="E80" s="5">
        <v>0.25</v>
      </c>
      <c r="F80" s="1">
        <f>_xll.MC_NodeProbability(_MC_Calc_1,"T_flng_over_prem")</f>
        <v>0.1</v>
      </c>
    </row>
    <row r="81" spans="3:6" ht="15" customHeight="1" x14ac:dyDescent="0.45">
      <c r="E81" s="7">
        <v>7000000000</v>
      </c>
      <c r="F81" s="6">
        <f>_xll.MC_NodeValue(_MC_Calc_1,"T_flng_over_prem")</f>
        <v>2625000000</v>
      </c>
    </row>
    <row r="82" spans="3:6" ht="15" customHeight="1" x14ac:dyDescent="0.45">
      <c r="D82" s="5">
        <v>0.4</v>
      </c>
      <c r="E82" s="2" t="s">
        <v>12</v>
      </c>
    </row>
    <row r="83" spans="3:6" ht="15" customHeight="1" x14ac:dyDescent="0.45">
      <c r="D83" s="7">
        <v>-875000000</v>
      </c>
      <c r="E83" s="6">
        <f>_xll.MC_NodeValue(_MC_Calc_1,"C_flng_market_over")</f>
        <v>60000000</v>
      </c>
    </row>
    <row r="84" spans="3:6" ht="15" customHeight="1" x14ac:dyDescent="0.45">
      <c r="E84" s="5">
        <v>0.45</v>
      </c>
      <c r="F84" s="1">
        <f>_xll.MC_NodeProbability(_MC_Calc_1,"T_flng_over_norm")</f>
        <v>0.18000000000000002</v>
      </c>
    </row>
    <row r="85" spans="3:6" ht="15" customHeight="1" x14ac:dyDescent="0.45">
      <c r="E85" s="7">
        <v>4500000000</v>
      </c>
      <c r="F85" s="6">
        <f>_xll.MC_NodeValue(_MC_Calc_1,"T_flng_over_norm")</f>
        <v>125000000</v>
      </c>
    </row>
    <row r="86" spans="3:6" ht="15" customHeight="1" x14ac:dyDescent="0.45">
      <c r="E86" s="5">
        <v>0.3</v>
      </c>
      <c r="F86" s="1">
        <f>_xll.MC_NodeProbability(_MC_Calc_1,"T_flng_over_disc")</f>
        <v>0.12</v>
      </c>
    </row>
    <row r="87" spans="3:6" ht="15" customHeight="1" x14ac:dyDescent="0.45">
      <c r="E87" s="7">
        <v>2200000000</v>
      </c>
      <c r="F87" s="6">
        <f>_xll.MC_NodeValue(_MC_Calc_1,"T_flng_over_disc")</f>
        <v>-2175000000</v>
      </c>
    </row>
    <row r="88" spans="3:6" ht="15" customHeight="1" x14ac:dyDescent="0.45">
      <c r="D88" s="5">
        <v>0.3</v>
      </c>
      <c r="E88" s="1">
        <f>_xll.MC_NodeProbability(_MC_Calc_1,"T_flng_issues")</f>
        <v>0.3</v>
      </c>
    </row>
    <row r="89" spans="3:6" ht="15" customHeight="1" x14ac:dyDescent="0.45">
      <c r="D89" s="7">
        <v>0</v>
      </c>
      <c r="E89" s="6">
        <f>_xll.MC_NodeValue(_MC_Calc_1,"T_flng_issues")</f>
        <v>-3500000000</v>
      </c>
    </row>
    <row r="90" spans="3:6" ht="15" customHeight="1" x14ac:dyDescent="0.45">
      <c r="C90" s="4" t="str">
        <f>_xll.MC_NodeDecision(_MC_Calc_1,"T_pass")</f>
        <v/>
      </c>
      <c r="D90" s="1">
        <f>_xll.MC_NodeProbability(_MC_Calc_1,"T_pass")</f>
        <v>1</v>
      </c>
    </row>
    <row r="91" spans="3:6" ht="15" customHeight="1" x14ac:dyDescent="0.45">
      <c r="C91" s="7">
        <v>0</v>
      </c>
      <c r="D91" s="6">
        <f>_xll.MC_NodeValue(_MC_Calc_1,"T_pass")</f>
        <v>0</v>
      </c>
    </row>
    <row r="92" spans="3:6" ht="15" customHeight="1" x14ac:dyDescent="0.45"/>
    <row r="93" spans="3:6" ht="15" customHeight="1" x14ac:dyDescent="0.45"/>
    <row r="94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148</vt:i4>
      </vt:variant>
    </vt:vector>
  </HeadingPairs>
  <TitlesOfParts>
    <vt:vector size="150" baseType="lpstr">
      <vt:lpstr>Problem</vt:lpstr>
      <vt:lpstr>MC_Tree_1</vt:lpstr>
      <vt:lpstr>_MC_Calc_1</vt:lpstr>
      <vt:lpstr>BuildFullscaleTerminalCost</vt:lpstr>
      <vt:lpstr>BuildModularPhase1Cost</vt:lpstr>
      <vt:lpstr>BuildPhase2TrainCost</vt:lpstr>
      <vt:lpstr>FloatingLngFlngCost</vt:lpstr>
      <vt:lpstr>MC_Tree_1!MC_BD_D_expand_lng_C_phase2_result</vt:lpstr>
      <vt:lpstr>MC_Tree_1!MC_BD_D_expand_lng_T_stay_phase1</vt:lpstr>
      <vt:lpstr>MC_Tree_1!MC_BD_D_root_C_flng_build</vt:lpstr>
      <vt:lpstr>MC_Tree_1!MC_BD_D_root_C_permit_full</vt:lpstr>
      <vt:lpstr>MC_Tree_1!MC_BD_D_root_C_permit_mod</vt:lpstr>
      <vt:lpstr>MC_Tree_1!MC_BD_D_root_T_pass</vt:lpstr>
      <vt:lpstr>MC_Tree_1!MC_BP_C_construct_full_delay_T_full_delay_normal</vt:lpstr>
      <vt:lpstr>MC_Tree_1!MC_BP_C_construct_full_delay_T_full_delay_over</vt:lpstr>
      <vt:lpstr>MC_Tree_1!MC_BP_C_construct_full_delay_T_full_delay_strong</vt:lpstr>
      <vt:lpstr>MC_Tree_1!MC_BP_C_construct_full_T_full_normal</vt:lpstr>
      <vt:lpstr>MC_Tree_1!MC_BP_C_construct_full_T_full_oversupply</vt:lpstr>
      <vt:lpstr>MC_Tree_1!MC_BP_C_construct_full_T_full_strong</vt:lpstr>
      <vt:lpstr>MC_Tree_1!MC_BP_C_flng_build_C_flng_market</vt:lpstr>
      <vt:lpstr>MC_Tree_1!MC_BP_C_flng_build_C_flng_market_over</vt:lpstr>
      <vt:lpstr>MC_Tree_1!MC_BP_C_flng_build_T_flng_issues</vt:lpstr>
      <vt:lpstr>MC_Tree_1!MC_BP_C_flng_market_over_T_flng_over_disc</vt:lpstr>
      <vt:lpstr>MC_Tree_1!MC_BP_C_flng_market_over_T_flng_over_norm</vt:lpstr>
      <vt:lpstr>MC_Tree_1!MC_BP_C_flng_market_over_T_flng_over_prem</vt:lpstr>
      <vt:lpstr>MC_Tree_1!MC_BP_C_flng_market_T_flng_discount</vt:lpstr>
      <vt:lpstr>MC_Tree_1!MC_BP_C_flng_market_T_flng_normal</vt:lpstr>
      <vt:lpstr>MC_Tree_1!MC_BP_C_flng_market_T_flng_premium</vt:lpstr>
      <vt:lpstr>MC_Tree_1!MC_BP_C_mod_market1_D_expand_lng</vt:lpstr>
      <vt:lpstr>MC_Tree_1!MC_BP_C_mod_market1_delay_T_mod_delay_adequate</vt:lpstr>
      <vt:lpstr>MC_Tree_1!MC_BP_C_mod_market1_delay_T_mod_delay_strong</vt:lpstr>
      <vt:lpstr>MC_Tree_1!MC_BP_C_mod_market1_delay_T_mod_delay_weak</vt:lpstr>
      <vt:lpstr>MC_Tree_1!MC_BP_C_mod_market1_T_mod_adequate</vt:lpstr>
      <vt:lpstr>MC_Tree_1!MC_BP_C_mod_market1_T_mod_weak</vt:lpstr>
      <vt:lpstr>MC_Tree_1!MC_BP_C_permit_full_C_construct_full</vt:lpstr>
      <vt:lpstr>MC_Tree_1!MC_BP_C_permit_full_C_construct_full_delay</vt:lpstr>
      <vt:lpstr>MC_Tree_1!MC_BP_C_permit_full_T_full_denied</vt:lpstr>
      <vt:lpstr>MC_Tree_1!MC_BP_C_permit_mod_C_mod_market1</vt:lpstr>
      <vt:lpstr>MC_Tree_1!MC_BP_C_permit_mod_C_mod_market1_delay</vt:lpstr>
      <vt:lpstr>MC_Tree_1!MC_BP_C_permit_mod_T_mod_denied</vt:lpstr>
      <vt:lpstr>MC_Tree_1!MC_BP_C_phase2_result_T_phase2_soft</vt:lpstr>
      <vt:lpstr>MC_Tree_1!MC_BP_C_phase2_result_T_phase2_strong</vt:lpstr>
      <vt:lpstr>MC_Tree_1!MC_BV_C_construct_full_delay_T_full_delay_normal</vt:lpstr>
      <vt:lpstr>MC_Tree_1!MC_BV_C_construct_full_delay_T_full_delay_over</vt:lpstr>
      <vt:lpstr>MC_Tree_1!MC_BV_C_construct_full_delay_T_full_delay_strong</vt:lpstr>
      <vt:lpstr>MC_Tree_1!MC_BV_C_construct_full_T_full_normal</vt:lpstr>
      <vt:lpstr>MC_Tree_1!MC_BV_C_construct_full_T_full_oversupply</vt:lpstr>
      <vt:lpstr>MC_Tree_1!MC_BV_C_construct_full_T_full_strong</vt:lpstr>
      <vt:lpstr>MC_Tree_1!MC_BV_C_flng_build_C_flng_market</vt:lpstr>
      <vt:lpstr>MC_Tree_1!MC_BV_C_flng_build_C_flng_market_over</vt:lpstr>
      <vt:lpstr>MC_Tree_1!MC_BV_C_flng_build_T_flng_issues</vt:lpstr>
      <vt:lpstr>MC_Tree_1!MC_BV_C_flng_market_over_T_flng_over_disc</vt:lpstr>
      <vt:lpstr>MC_Tree_1!MC_BV_C_flng_market_over_T_flng_over_norm</vt:lpstr>
      <vt:lpstr>MC_Tree_1!MC_BV_C_flng_market_over_T_flng_over_prem</vt:lpstr>
      <vt:lpstr>MC_Tree_1!MC_BV_C_flng_market_T_flng_discount</vt:lpstr>
      <vt:lpstr>MC_Tree_1!MC_BV_C_flng_market_T_flng_normal</vt:lpstr>
      <vt:lpstr>MC_Tree_1!MC_BV_C_flng_market_T_flng_premium</vt:lpstr>
      <vt:lpstr>MC_Tree_1!MC_BV_C_mod_market1_D_expand_lng</vt:lpstr>
      <vt:lpstr>MC_Tree_1!MC_BV_C_mod_market1_delay_T_mod_delay_adequate</vt:lpstr>
      <vt:lpstr>MC_Tree_1!MC_BV_C_mod_market1_delay_T_mod_delay_strong</vt:lpstr>
      <vt:lpstr>MC_Tree_1!MC_BV_C_mod_market1_delay_T_mod_delay_weak</vt:lpstr>
      <vt:lpstr>MC_Tree_1!MC_BV_C_mod_market1_T_mod_adequate</vt:lpstr>
      <vt:lpstr>MC_Tree_1!MC_BV_C_mod_market1_T_mod_weak</vt:lpstr>
      <vt:lpstr>MC_Tree_1!MC_BV_C_permit_full_C_construct_full</vt:lpstr>
      <vt:lpstr>MC_Tree_1!MC_BV_C_permit_full_C_construct_full_delay</vt:lpstr>
      <vt:lpstr>MC_Tree_1!MC_BV_C_permit_full_T_full_denied</vt:lpstr>
      <vt:lpstr>MC_Tree_1!MC_BV_C_permit_mod_C_mod_market1</vt:lpstr>
      <vt:lpstr>MC_Tree_1!MC_BV_C_permit_mod_C_mod_market1_delay</vt:lpstr>
      <vt:lpstr>MC_Tree_1!MC_BV_C_permit_mod_T_mod_denied</vt:lpstr>
      <vt:lpstr>MC_Tree_1!MC_BV_C_phase2_result_T_phase2_soft</vt:lpstr>
      <vt:lpstr>MC_Tree_1!MC_BV_C_phase2_result_T_phase2_strong</vt:lpstr>
      <vt:lpstr>MC_Tree_1!MC_BV_D_expand_lng_C_phase2_result</vt:lpstr>
      <vt:lpstr>MC_Tree_1!MC_BV_D_expand_lng_T_stay_phase1</vt:lpstr>
      <vt:lpstr>MC_Tree_1!MC_BV_D_root_C_flng_build</vt:lpstr>
      <vt:lpstr>MC_Tree_1!MC_BV_D_root_C_permit_full</vt:lpstr>
      <vt:lpstr>MC_Tree_1!MC_BV_D_root_C_permit_mod</vt:lpstr>
      <vt:lpstr>MC_Tree_1!MC_BV_D_root_T_pass</vt:lpstr>
      <vt:lpstr>MC_Tree_1!MC_N_C_construct_full</vt:lpstr>
      <vt:lpstr>MC_Tree_1!MC_N_C_construct_full_delay</vt:lpstr>
      <vt:lpstr>MC_Tree_1!MC_N_C_flng_build</vt:lpstr>
      <vt:lpstr>MC_Tree_1!MC_N_C_flng_market</vt:lpstr>
      <vt:lpstr>MC_Tree_1!MC_N_C_flng_market_over</vt:lpstr>
      <vt:lpstr>MC_Tree_1!MC_N_C_mod_market1</vt:lpstr>
      <vt:lpstr>MC_Tree_1!MC_N_C_mod_market1_delay</vt:lpstr>
      <vt:lpstr>MC_Tree_1!MC_N_C_permit_full</vt:lpstr>
      <vt:lpstr>MC_Tree_1!MC_N_C_permit_mod</vt:lpstr>
      <vt:lpstr>MC_Tree_1!MC_N_C_phase2_result</vt:lpstr>
      <vt:lpstr>MC_Tree_1!MC_N_D_expand_lng</vt:lpstr>
      <vt:lpstr>MC_Tree_1!MC_N_D_root</vt:lpstr>
      <vt:lpstr>MC_Tree_1!MC_NP_T_flng_discount</vt:lpstr>
      <vt:lpstr>MC_Tree_1!MC_NP_T_flng_issues</vt:lpstr>
      <vt:lpstr>MC_Tree_1!MC_NP_T_flng_normal</vt:lpstr>
      <vt:lpstr>MC_Tree_1!MC_NP_T_flng_over_disc</vt:lpstr>
      <vt:lpstr>MC_Tree_1!MC_NP_T_flng_over_norm</vt:lpstr>
      <vt:lpstr>MC_Tree_1!MC_NP_T_flng_over_prem</vt:lpstr>
      <vt:lpstr>MC_Tree_1!MC_NP_T_flng_premium</vt:lpstr>
      <vt:lpstr>MC_Tree_1!MC_NP_T_full_delay_normal</vt:lpstr>
      <vt:lpstr>MC_Tree_1!MC_NP_T_full_delay_over</vt:lpstr>
      <vt:lpstr>MC_Tree_1!MC_NP_T_full_delay_strong</vt:lpstr>
      <vt:lpstr>MC_Tree_1!MC_NP_T_full_denied</vt:lpstr>
      <vt:lpstr>MC_Tree_1!MC_NP_T_full_normal</vt:lpstr>
      <vt:lpstr>MC_Tree_1!MC_NP_T_full_oversupply</vt:lpstr>
      <vt:lpstr>MC_Tree_1!MC_NP_T_full_strong</vt:lpstr>
      <vt:lpstr>MC_Tree_1!MC_NP_T_mod_adequate</vt:lpstr>
      <vt:lpstr>MC_Tree_1!MC_NP_T_mod_delay_adequate</vt:lpstr>
      <vt:lpstr>MC_Tree_1!MC_NP_T_mod_delay_strong</vt:lpstr>
      <vt:lpstr>MC_Tree_1!MC_NP_T_mod_delay_weak</vt:lpstr>
      <vt:lpstr>MC_Tree_1!MC_NP_T_mod_denied</vt:lpstr>
      <vt:lpstr>MC_Tree_1!MC_NP_T_mod_weak</vt:lpstr>
      <vt:lpstr>MC_Tree_1!MC_NP_T_pass</vt:lpstr>
      <vt:lpstr>MC_Tree_1!MC_NP_T_phase2_soft</vt:lpstr>
      <vt:lpstr>MC_Tree_1!MC_NP_T_phase2_strong</vt:lpstr>
      <vt:lpstr>MC_Tree_1!MC_NP_T_stay_phase1</vt:lpstr>
      <vt:lpstr>MC_Tree_1!MC_V_C_construct_full</vt:lpstr>
      <vt:lpstr>MC_Tree_1!MC_V_C_construct_full_delay</vt:lpstr>
      <vt:lpstr>MC_Tree_1!MC_V_C_flng_build</vt:lpstr>
      <vt:lpstr>MC_Tree_1!MC_V_C_flng_market</vt:lpstr>
      <vt:lpstr>MC_Tree_1!MC_V_C_flng_market_over</vt:lpstr>
      <vt:lpstr>MC_Tree_1!MC_V_C_mod_market1</vt:lpstr>
      <vt:lpstr>MC_Tree_1!MC_V_C_mod_market1_delay</vt:lpstr>
      <vt:lpstr>MC_Tree_1!MC_V_C_permit_full</vt:lpstr>
      <vt:lpstr>MC_Tree_1!MC_V_C_permit_mod</vt:lpstr>
      <vt:lpstr>MC_Tree_1!MC_V_C_phase2_result</vt:lpstr>
      <vt:lpstr>MC_Tree_1!MC_V_D_expand_lng</vt:lpstr>
      <vt:lpstr>MC_Tree_1!MC_V_D_root</vt:lpstr>
      <vt:lpstr>MC_Tree_1!MC_V_T_flng_discount</vt:lpstr>
      <vt:lpstr>MC_Tree_1!MC_V_T_flng_issues</vt:lpstr>
      <vt:lpstr>MC_Tree_1!MC_V_T_flng_normal</vt:lpstr>
      <vt:lpstr>MC_Tree_1!MC_V_T_flng_over_disc</vt:lpstr>
      <vt:lpstr>MC_Tree_1!MC_V_T_flng_over_norm</vt:lpstr>
      <vt:lpstr>MC_Tree_1!MC_V_T_flng_over_prem</vt:lpstr>
      <vt:lpstr>MC_Tree_1!MC_V_T_flng_premium</vt:lpstr>
      <vt:lpstr>MC_Tree_1!MC_V_T_full_delay_normal</vt:lpstr>
      <vt:lpstr>MC_Tree_1!MC_V_T_full_delay_over</vt:lpstr>
      <vt:lpstr>MC_Tree_1!MC_V_T_full_delay_strong</vt:lpstr>
      <vt:lpstr>MC_Tree_1!MC_V_T_full_denied</vt:lpstr>
      <vt:lpstr>MC_Tree_1!MC_V_T_full_normal</vt:lpstr>
      <vt:lpstr>MC_Tree_1!MC_V_T_full_oversupply</vt:lpstr>
      <vt:lpstr>MC_Tree_1!MC_V_T_full_strong</vt:lpstr>
      <vt:lpstr>MC_Tree_1!MC_V_T_mod_adequate</vt:lpstr>
      <vt:lpstr>MC_Tree_1!MC_V_T_mod_delay_adequate</vt:lpstr>
      <vt:lpstr>MC_Tree_1!MC_V_T_mod_delay_strong</vt:lpstr>
      <vt:lpstr>MC_Tree_1!MC_V_T_mod_delay_weak</vt:lpstr>
      <vt:lpstr>MC_Tree_1!MC_V_T_mod_denied</vt:lpstr>
      <vt:lpstr>MC_Tree_1!MC_V_T_mod_weak</vt:lpstr>
      <vt:lpstr>MC_Tree_1!MC_V_T_pass</vt:lpstr>
      <vt:lpstr>MC_Tree_1!MC_V_T_phase2_soft</vt:lpstr>
      <vt:lpstr>MC_Tree_1!MC_V_T_phase2_strong</vt:lpstr>
      <vt:lpstr>MC_Tree_1!MC_V_T_stay_phase1</vt:lpstr>
      <vt:lpstr>StayPhase1OnlyValue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2026-03-27T14:33:45Z</dcterms:created>
  <dcterms:modified xsi:type="dcterms:W3CDTF">2026-03-27T14:34:00Z</dcterms:modified>
</cp:coreProperties>
</file>