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timou\source\repos\ModelChoice\models\"/>
    </mc:Choice>
  </mc:AlternateContent>
  <xr:revisionPtr revIDLastSave="0" documentId="8_{26BC1992-F1B3-4227-9F07-072C703C32F9}" xr6:coauthVersionLast="47" xr6:coauthVersionMax="47" xr10:uidLastSave="{00000000-0000-0000-0000-000000000000}"/>
  <bookViews>
    <workbookView xWindow="-98" yWindow="-98" windowWidth="21795" windowHeight="12975" firstSheet="2" activeTab="2" xr2:uid="{047B8214-51DC-4709-A3A3-EBF430DD9732}"/>
  </bookViews>
  <sheets>
    <sheet name="_MC_Store" sheetId="2" state="veryHidden" r:id="rId1"/>
    <sheet name="_MC_Calc" sheetId="4" state="veryHidden" r:id="rId2"/>
    <sheet name="Problem" sheetId="5" r:id="rId3"/>
    <sheet name="MC_Tree_1" sheetId="3" r:id="rId4"/>
  </sheets>
  <definedNames>
    <definedName name="_MC_Calc_1">_MC_Calc!$A$1:$CQ$1</definedName>
    <definedName name="ExpandNationwideCost">MC_Tree_1!$C$9</definedName>
    <definedName name="ExpandNationwideCost2">MC_Tree_1!$C$11</definedName>
    <definedName name="FullLaunchNationwideCost">MC_Tree_1!$C$6</definedName>
    <definedName name="LimitedLaunch3StatesCost">MC_Tree_1!$C$7</definedName>
    <definedName name="MC_BD_D_expand_moderate_C_expand_mod_cat" localSheetId="3">MC_Tree_1!$F$56</definedName>
    <definedName name="MC_BD_D_expand_moderate_T_regional_moderate" localSheetId="3">MC_Tree_1!$F$62</definedName>
    <definedName name="MC_BD_D_expand_strong_C_expand_strong_cat" localSheetId="3">MC_Tree_1!$F$44</definedName>
    <definedName name="MC_BD_D_expand_strong_T_regional_strong" localSheetId="3">MC_Tree_1!$F$50</definedName>
    <definedName name="MC_BD_D_root_C_full_lossratio" localSheetId="3">MC_Tree_1!$C$26</definedName>
    <definedName name="MC_BD_D_root_C_ltd_regulatory" localSheetId="3">MC_Tree_1!$C$66</definedName>
    <definedName name="MC_BD_D_root_C_mga_penetration" localSheetId="3">MC_Tree_1!$C$86</definedName>
    <definedName name="MC_BD_D_root_T_no_launch" localSheetId="3">MC_Tree_1!$C$98</definedName>
    <definedName name="MC_BP_C_expand_mod_cat_T_expand_mod_cat" localSheetId="3">MC_Tree_1!$G$58</definedName>
    <definedName name="MC_BP_C_expand_mod_cat_T_expand_mod_ok" localSheetId="3">MC_Tree_1!$G$54</definedName>
    <definedName name="MC_BP_C_expand_strong_cat_T_expand_strong_cat" localSheetId="3">MC_Tree_1!$G$46</definedName>
    <definedName name="MC_BP_C_expand_strong_cat_T_expand_strong_ok" localSheetId="3">MC_Tree_1!$G$42</definedName>
    <definedName name="MC_BP_C_full_cat_adv_T_full_adv_cat" localSheetId="3">MC_Tree_1!$E$38</definedName>
    <definedName name="MC_BP_C_full_cat_adv_T_full_adv_ok" localSheetId="3">MC_Tree_1!$E$34</definedName>
    <definedName name="MC_BP_C_full_cat_exp_T_full_exp_cat" localSheetId="3">MC_Tree_1!$E$32</definedName>
    <definedName name="MC_BP_C_full_cat_exp_T_full_exp_ok" localSheetId="3">MC_Tree_1!$E$28</definedName>
    <definedName name="MC_BP_C_full_cat_fav_T_full_fav_cat" localSheetId="3">MC_Tree_1!$E$24</definedName>
    <definedName name="MC_BP_C_full_cat_fav_T_full_fav_ok" localSheetId="3">MC_Tree_1!$E$20</definedName>
    <definedName name="MC_BP_C_full_lossratio_C_full_cat_adv" localSheetId="3">MC_Tree_1!$D$36</definedName>
    <definedName name="MC_BP_C_full_lossratio_C_full_cat_exp" localSheetId="3">MC_Tree_1!$D$30</definedName>
    <definedName name="MC_BP_C_full_lossratio_C_full_cat_fav" localSheetId="3">MC_Tree_1!$D$22</definedName>
    <definedName name="MC_BP_C_ltd_penetration_full_D_expand_moderate" localSheetId="3">MC_Tree_1!$E$60</definedName>
    <definedName name="MC_BP_C_ltd_penetration_full_D_expand_strong" localSheetId="3">MC_Tree_1!$E$48</definedName>
    <definedName name="MC_BP_C_ltd_penetration_full_T_ltd_weak" localSheetId="3">MC_Tree_1!$E$64</definedName>
    <definedName name="MC_BP_C_ltd_penetration_part_T_partial_good" localSheetId="3">MC_Tree_1!$E$68</definedName>
    <definedName name="MC_BP_C_ltd_penetration_part_T_partial_med" localSheetId="3">MC_Tree_1!$E$72</definedName>
    <definedName name="MC_BP_C_ltd_penetration_part_T_partial_poor" localSheetId="3">MC_Tree_1!$E$74</definedName>
    <definedName name="MC_BP_C_ltd_regulatory_C_ltd_penetration_full" localSheetId="3">MC_Tree_1!$D$52</definedName>
    <definedName name="MC_BP_C_ltd_regulatory_C_ltd_penetration_part" localSheetId="3">MC_Tree_1!$D$70</definedName>
    <definedName name="MC_BP_C_ltd_regulatory_T_ltd_denied" localSheetId="3">MC_Tree_1!$D$76</definedName>
    <definedName name="MC_BP_C_mga_lossratio_good_T_mga_good_adv" localSheetId="3">MC_Tree_1!$E$84</definedName>
    <definedName name="MC_BP_C_mga_lossratio_good_T_mga_good_exp" localSheetId="3">MC_Tree_1!$E$82</definedName>
    <definedName name="MC_BP_C_mga_lossratio_good_T_mga_good_fav" localSheetId="3">MC_Tree_1!$E$78</definedName>
    <definedName name="MC_BP_C_mga_lossratio_ok_T_mga_ok_adv" localSheetId="3">MC_Tree_1!$E$94</definedName>
    <definedName name="MC_BP_C_mga_lossratio_ok_T_mga_ok_exp" localSheetId="3">MC_Tree_1!$E$92</definedName>
    <definedName name="MC_BP_C_mga_lossratio_ok_T_mga_ok_fav" localSheetId="3">MC_Tree_1!$E$88</definedName>
    <definedName name="MC_BP_C_mga_penetration_C_mga_lossratio_good" localSheetId="3">MC_Tree_1!$D$80</definedName>
    <definedName name="MC_BP_C_mga_penetration_C_mga_lossratio_ok" localSheetId="3">MC_Tree_1!$D$90</definedName>
    <definedName name="MC_BP_C_mga_penetration_T_mga_under" localSheetId="3">MC_Tree_1!$D$96</definedName>
    <definedName name="MC_BV_C_expand_mod_cat_T_expand_mod_cat" localSheetId="3">MC_Tree_1!$G$59</definedName>
    <definedName name="MC_BV_C_expand_mod_cat_T_expand_mod_ok" localSheetId="3">MC_Tree_1!$G$55</definedName>
    <definedName name="MC_BV_C_expand_strong_cat_T_expand_strong_cat" localSheetId="3">MC_Tree_1!$G$47</definedName>
    <definedName name="MC_BV_C_expand_strong_cat_T_expand_strong_ok" localSheetId="3">MC_Tree_1!$G$43</definedName>
    <definedName name="MC_BV_C_full_cat_adv_T_full_adv_cat" localSheetId="3">MC_Tree_1!$E$39</definedName>
    <definedName name="MC_BV_C_full_cat_adv_T_full_adv_ok" localSheetId="3">MC_Tree_1!$E$35</definedName>
    <definedName name="MC_BV_C_full_cat_exp_T_full_exp_cat" localSheetId="3">MC_Tree_1!$E$33</definedName>
    <definedName name="MC_BV_C_full_cat_exp_T_full_exp_ok" localSheetId="3">MC_Tree_1!$E$29</definedName>
    <definedName name="MC_BV_C_full_cat_fav_T_full_fav_cat" localSheetId="3">MC_Tree_1!$E$25</definedName>
    <definedName name="MC_BV_C_full_cat_fav_T_full_fav_ok" localSheetId="3">MC_Tree_1!$E$21</definedName>
    <definedName name="MC_BV_C_full_lossratio_C_full_cat_adv" localSheetId="3">MC_Tree_1!$D$37</definedName>
    <definedName name="MC_BV_C_full_lossratio_C_full_cat_exp" localSheetId="3">MC_Tree_1!$D$31</definedName>
    <definedName name="MC_BV_C_full_lossratio_C_full_cat_fav" localSheetId="3">MC_Tree_1!$D$23</definedName>
    <definedName name="MC_BV_C_ltd_penetration_full_D_expand_moderate" localSheetId="3">MC_Tree_1!$E$61</definedName>
    <definedName name="MC_BV_C_ltd_penetration_full_D_expand_strong" localSheetId="3">MC_Tree_1!$E$49</definedName>
    <definedName name="MC_BV_C_ltd_penetration_full_T_ltd_weak" localSheetId="3">MC_Tree_1!$E$65</definedName>
    <definedName name="MC_BV_C_ltd_penetration_part_T_partial_good" localSheetId="3">MC_Tree_1!$E$69</definedName>
    <definedName name="MC_BV_C_ltd_penetration_part_T_partial_med" localSheetId="3">MC_Tree_1!$E$73</definedName>
    <definedName name="MC_BV_C_ltd_penetration_part_T_partial_poor" localSheetId="3">MC_Tree_1!$E$75</definedName>
    <definedName name="MC_BV_C_ltd_regulatory_C_ltd_penetration_full" localSheetId="3">MC_Tree_1!$D$53</definedName>
    <definedName name="MC_BV_C_ltd_regulatory_C_ltd_penetration_part" localSheetId="3">MC_Tree_1!$D$71</definedName>
    <definedName name="MC_BV_C_ltd_regulatory_T_ltd_denied" localSheetId="3">MC_Tree_1!$D$77</definedName>
    <definedName name="MC_BV_C_mga_lossratio_good_T_mga_good_adv" localSheetId="3">MC_Tree_1!$E$85</definedName>
    <definedName name="MC_BV_C_mga_lossratio_good_T_mga_good_exp" localSheetId="3">MC_Tree_1!$E$83</definedName>
    <definedName name="MC_BV_C_mga_lossratio_good_T_mga_good_fav" localSheetId="3">MC_Tree_1!$E$79</definedName>
    <definedName name="MC_BV_C_mga_lossratio_ok_T_mga_ok_adv" localSheetId="3">MC_Tree_1!$E$95</definedName>
    <definedName name="MC_BV_C_mga_lossratio_ok_T_mga_ok_exp" localSheetId="3">MC_Tree_1!$E$93</definedName>
    <definedName name="MC_BV_C_mga_lossratio_ok_T_mga_ok_fav" localSheetId="3">MC_Tree_1!$E$89</definedName>
    <definedName name="MC_BV_C_mga_penetration_C_mga_lossratio_good" localSheetId="3">MC_Tree_1!$D$81</definedName>
    <definedName name="MC_BV_C_mga_penetration_C_mga_lossratio_ok" localSheetId="3">MC_Tree_1!$D$91</definedName>
    <definedName name="MC_BV_C_mga_penetration_T_mga_under" localSheetId="3">MC_Tree_1!$D$97</definedName>
    <definedName name="MC_BV_D_expand_moderate_C_expand_mod_cat" localSheetId="3">MC_Tree_1!$F$57</definedName>
    <definedName name="MC_BV_D_expand_moderate_T_regional_moderate" localSheetId="3">MC_Tree_1!$F$63</definedName>
    <definedName name="MC_BV_D_expand_strong_C_expand_strong_cat" localSheetId="3">MC_Tree_1!$F$45</definedName>
    <definedName name="MC_BV_D_expand_strong_T_regional_strong" localSheetId="3">MC_Tree_1!$F$51</definedName>
    <definedName name="MC_BV_D_root_C_full_lossratio" localSheetId="3">MC_Tree_1!$C$27</definedName>
    <definedName name="MC_BV_D_root_C_ltd_regulatory" localSheetId="3">MC_Tree_1!$C$67</definedName>
    <definedName name="MC_BV_D_root_C_mga_penetration" localSheetId="3">MC_Tree_1!$C$87</definedName>
    <definedName name="MC_BV_D_root_T_no_launch" localSheetId="3">MC_Tree_1!$C$99</definedName>
    <definedName name="MC_N_C_expand_mod_cat" localSheetId="3">MC_Tree_1!$G$56</definedName>
    <definedName name="MC_N_C_expand_strong_cat" localSheetId="3">MC_Tree_1!$G$44</definedName>
    <definedName name="MC_N_C_full_cat_adv" localSheetId="3">MC_Tree_1!$E$36</definedName>
    <definedName name="MC_N_C_full_cat_exp" localSheetId="3">MC_Tree_1!$E$30</definedName>
    <definedName name="MC_N_C_full_cat_fav" localSheetId="3">MC_Tree_1!$E$22</definedName>
    <definedName name="MC_N_C_full_lossratio" localSheetId="3">MC_Tree_1!$D$26</definedName>
    <definedName name="MC_N_C_ltd_penetration_full" localSheetId="3">MC_Tree_1!$E$52</definedName>
    <definedName name="MC_N_C_ltd_penetration_part" localSheetId="3">MC_Tree_1!$E$70</definedName>
    <definedName name="MC_N_C_ltd_regulatory" localSheetId="3">MC_Tree_1!$D$66</definedName>
    <definedName name="MC_N_C_mga_lossratio_good" localSheetId="3">MC_Tree_1!$E$80</definedName>
    <definedName name="MC_N_C_mga_lossratio_ok" localSheetId="3">MC_Tree_1!$E$90</definedName>
    <definedName name="MC_N_C_mga_penetration" localSheetId="3">MC_Tree_1!$D$86</definedName>
    <definedName name="MC_N_D_expand_moderate" localSheetId="3">MC_Tree_1!$F$60</definedName>
    <definedName name="MC_N_D_expand_strong" localSheetId="3">MC_Tree_1!$F$48</definedName>
    <definedName name="MC_N_D_root" localSheetId="3">MC_Tree_1!$C$40</definedName>
    <definedName name="MC_NP_T_expand_mod_cat" localSheetId="3">MC_Tree_1!$H$58</definedName>
    <definedName name="MC_NP_T_expand_mod_ok" localSheetId="3">MC_Tree_1!$H$54</definedName>
    <definedName name="MC_NP_T_expand_strong_cat" localSheetId="3">MC_Tree_1!$H$46</definedName>
    <definedName name="MC_NP_T_expand_strong_ok" localSheetId="3">MC_Tree_1!$H$42</definedName>
    <definedName name="MC_NP_T_full_adv_cat" localSheetId="3">MC_Tree_1!$F$38</definedName>
    <definedName name="MC_NP_T_full_adv_ok" localSheetId="3">MC_Tree_1!$F$34</definedName>
    <definedName name="MC_NP_T_full_exp_cat" localSheetId="3">MC_Tree_1!$F$32</definedName>
    <definedName name="MC_NP_T_full_exp_ok" localSheetId="3">MC_Tree_1!$F$28</definedName>
    <definedName name="MC_NP_T_full_fav_cat" localSheetId="3">MC_Tree_1!$F$24</definedName>
    <definedName name="MC_NP_T_full_fav_ok" localSheetId="3">MC_Tree_1!$F$20</definedName>
    <definedName name="MC_NP_T_ltd_denied" localSheetId="3">MC_Tree_1!$E$76</definedName>
    <definedName name="MC_NP_T_ltd_weak" localSheetId="3">MC_Tree_1!$F$64</definedName>
    <definedName name="MC_NP_T_mga_good_adv" localSheetId="3">MC_Tree_1!$F$84</definedName>
    <definedName name="MC_NP_T_mga_good_exp" localSheetId="3">MC_Tree_1!$F$82</definedName>
    <definedName name="MC_NP_T_mga_good_fav" localSheetId="3">MC_Tree_1!$F$78</definedName>
    <definedName name="MC_NP_T_mga_ok_adv" localSheetId="3">MC_Tree_1!$F$94</definedName>
    <definedName name="MC_NP_T_mga_ok_exp" localSheetId="3">MC_Tree_1!$F$92</definedName>
    <definedName name="MC_NP_T_mga_ok_fav" localSheetId="3">MC_Tree_1!$F$88</definedName>
    <definedName name="MC_NP_T_mga_under" localSheetId="3">MC_Tree_1!$E$96</definedName>
    <definedName name="MC_NP_T_no_launch" localSheetId="3">MC_Tree_1!$D$98</definedName>
    <definedName name="MC_NP_T_partial_good" localSheetId="3">MC_Tree_1!$F$68</definedName>
    <definedName name="MC_NP_T_partial_med" localSheetId="3">MC_Tree_1!$F$72</definedName>
    <definedName name="MC_NP_T_partial_poor" localSheetId="3">MC_Tree_1!$F$74</definedName>
    <definedName name="MC_NP_T_regional_moderate" localSheetId="3">MC_Tree_1!$G$62</definedName>
    <definedName name="MC_NP_T_regional_strong" localSheetId="3">MC_Tree_1!$G$50</definedName>
    <definedName name="MC_V_C_expand_mod_cat" localSheetId="3">MC_Tree_1!$G$57</definedName>
    <definedName name="MC_V_C_expand_strong_cat" localSheetId="3">MC_Tree_1!$G$45</definedName>
    <definedName name="MC_V_C_full_cat_adv" localSheetId="3">MC_Tree_1!$E$37</definedName>
    <definedName name="MC_V_C_full_cat_exp" localSheetId="3">MC_Tree_1!$E$31</definedName>
    <definedName name="MC_V_C_full_cat_fav" localSheetId="3">MC_Tree_1!$E$23</definedName>
    <definedName name="MC_V_C_full_lossratio" localSheetId="3">MC_Tree_1!$D$27</definedName>
    <definedName name="MC_V_C_ltd_penetration_full" localSheetId="3">MC_Tree_1!$E$53</definedName>
    <definedName name="MC_V_C_ltd_penetration_part" localSheetId="3">MC_Tree_1!$E$71</definedName>
    <definedName name="MC_V_C_ltd_regulatory" localSheetId="3">MC_Tree_1!$D$67</definedName>
    <definedName name="MC_V_C_mga_lossratio_good" localSheetId="3">MC_Tree_1!$E$81</definedName>
    <definedName name="MC_V_C_mga_lossratio_ok" localSheetId="3">MC_Tree_1!$E$91</definedName>
    <definedName name="MC_V_C_mga_penetration" localSheetId="3">MC_Tree_1!$D$87</definedName>
    <definedName name="MC_V_D_expand_moderate" localSheetId="3">MC_Tree_1!$F$61</definedName>
    <definedName name="MC_V_D_expand_strong" localSheetId="3">MC_Tree_1!$F$49</definedName>
    <definedName name="MC_V_D_root" localSheetId="3">MC_Tree_1!$C$41</definedName>
    <definedName name="MC_V_T_expand_mod_cat" localSheetId="3">MC_Tree_1!$H$59</definedName>
    <definedName name="MC_V_T_expand_mod_ok" localSheetId="3">MC_Tree_1!$H$55</definedName>
    <definedName name="MC_V_T_expand_strong_cat" localSheetId="3">MC_Tree_1!$H$47</definedName>
    <definedName name="MC_V_T_expand_strong_ok" localSheetId="3">MC_Tree_1!$H$43</definedName>
    <definedName name="MC_V_T_full_adv_cat" localSheetId="3">MC_Tree_1!$F$39</definedName>
    <definedName name="MC_V_T_full_adv_ok" localSheetId="3">MC_Tree_1!$F$35</definedName>
    <definedName name="MC_V_T_full_exp_cat" localSheetId="3">MC_Tree_1!$F$33</definedName>
    <definedName name="MC_V_T_full_exp_ok" localSheetId="3">MC_Tree_1!$F$29</definedName>
    <definedName name="MC_V_T_full_fav_cat" localSheetId="3">MC_Tree_1!$F$25</definedName>
    <definedName name="MC_V_T_full_fav_ok" localSheetId="3">MC_Tree_1!$F$21</definedName>
    <definedName name="MC_V_T_ltd_denied" localSheetId="3">MC_Tree_1!$E$77</definedName>
    <definedName name="MC_V_T_ltd_weak" localSheetId="3">MC_Tree_1!$F$65</definedName>
    <definedName name="MC_V_T_mga_good_adv" localSheetId="3">MC_Tree_1!$F$85</definedName>
    <definedName name="MC_V_T_mga_good_exp" localSheetId="3">MC_Tree_1!$F$83</definedName>
    <definedName name="MC_V_T_mga_good_fav" localSheetId="3">MC_Tree_1!$F$79</definedName>
    <definedName name="MC_V_T_mga_ok_adv" localSheetId="3">MC_Tree_1!$F$95</definedName>
    <definedName name="MC_V_T_mga_ok_exp" localSheetId="3">MC_Tree_1!$F$93</definedName>
    <definedName name="MC_V_T_mga_ok_fav" localSheetId="3">MC_Tree_1!$F$89</definedName>
    <definedName name="MC_V_T_mga_under" localSheetId="3">MC_Tree_1!$E$97</definedName>
    <definedName name="MC_V_T_no_launch" localSheetId="3">MC_Tree_1!$D$99</definedName>
    <definedName name="MC_V_T_partial_good" localSheetId="3">MC_Tree_1!$F$69</definedName>
    <definedName name="MC_V_T_partial_med" localSheetId="3">MC_Tree_1!$F$73</definedName>
    <definedName name="MC_V_T_partial_poor" localSheetId="3">MC_Tree_1!$F$75</definedName>
    <definedName name="MC_V_T_regional_moderate" localSheetId="3">MC_Tree_1!$G$63</definedName>
    <definedName name="MC_V_T_regional_strong" localSheetId="3">MC_Tree_1!$G$51</definedName>
    <definedName name="MgaPartnershipCost">MC_Tree_1!$C$8</definedName>
    <definedName name="StayRegionalValue">MC_Tree_1!$C$10</definedName>
    <definedName name="StayRegionalValue2">MC_Tree_1!$C$12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87" i="3" l="1"/>
  <c r="C67" i="3"/>
  <c r="C27" i="3"/>
  <c r="F51" i="3"/>
  <c r="F45" i="3"/>
  <c r="F63" i="3"/>
  <c r="F57" i="3"/>
  <c r="BR1" i="4"/>
  <c r="BQ1" i="4"/>
  <c r="BP1" i="4"/>
  <c r="BO1" i="4"/>
  <c r="BN1" i="4"/>
  <c r="BM1" i="4"/>
  <c r="BL1" i="4"/>
  <c r="BK1" i="4"/>
  <c r="BJ1" i="4"/>
  <c r="BI1" i="4"/>
  <c r="BH1" i="4"/>
  <c r="BG1" i="4"/>
  <c r="BF1" i="4"/>
  <c r="BE1" i="4"/>
  <c r="BD1" i="4"/>
  <c r="BC1" i="4"/>
  <c r="BB1" i="4"/>
  <c r="BA1" i="4"/>
  <c r="AZ1" i="4"/>
  <c r="AY1" i="4"/>
  <c r="AX1" i="4"/>
  <c r="AW1" i="4"/>
  <c r="AV1" i="4"/>
  <c r="AU1" i="4"/>
  <c r="AT1" i="4"/>
  <c r="AS1" i="4"/>
  <c r="AR1" i="4"/>
  <c r="AQ1" i="4"/>
  <c r="AP1" i="4"/>
  <c r="AO1" i="4"/>
  <c r="AN1" i="4"/>
  <c r="AM1" i="4"/>
  <c r="AL1" i="4"/>
  <c r="AK1" i="4"/>
  <c r="AJ1" i="4"/>
  <c r="AI1" i="4"/>
  <c r="AH1" i="4"/>
  <c r="AG1" i="4"/>
  <c r="AF1" i="4"/>
  <c r="AE1" i="4"/>
  <c r="AD1" i="4"/>
  <c r="AC1" i="4"/>
  <c r="AB1" i="4"/>
  <c r="AA1" i="4"/>
  <c r="Z1" i="4"/>
  <c r="Y1" i="4"/>
  <c r="X1" i="4"/>
  <c r="W1" i="4"/>
  <c r="V1" i="4"/>
  <c r="U1" i="4"/>
  <c r="T1" i="4"/>
  <c r="S1" i="4"/>
  <c r="R1" i="4"/>
  <c r="Q1" i="4"/>
  <c r="P1" i="4"/>
  <c r="O1" i="4"/>
  <c r="N1" i="4"/>
  <c r="M1" i="4"/>
  <c r="L1" i="4"/>
  <c r="K1" i="4"/>
  <c r="J1" i="4"/>
  <c r="I1" i="4"/>
  <c r="H1" i="4"/>
  <c r="G1" i="4"/>
  <c r="F1" i="4"/>
  <c r="E1" i="4"/>
  <c r="D1" i="4"/>
  <c r="C1" i="4"/>
  <c r="B1" i="4"/>
  <c r="A1" i="4"/>
  <c r="D98" i="3"/>
  <c r="F89" i="3"/>
  <c r="F79" i="3"/>
  <c r="E71" i="3"/>
  <c r="F61" i="3"/>
  <c r="G50" i="3"/>
  <c r="F39" i="3"/>
  <c r="F29" i="3"/>
  <c r="F50" i="3"/>
  <c r="D27" i="3"/>
  <c r="E97" i="3"/>
  <c r="F88" i="3"/>
  <c r="F78" i="3"/>
  <c r="F69" i="3"/>
  <c r="H59" i="3"/>
  <c r="F49" i="3"/>
  <c r="F38" i="3"/>
  <c r="F28" i="3"/>
  <c r="F44" i="3"/>
  <c r="E96" i="3"/>
  <c r="D87" i="3"/>
  <c r="E77" i="3"/>
  <c r="F68" i="3"/>
  <c r="H58" i="3"/>
  <c r="H47" i="3"/>
  <c r="E37" i="3"/>
  <c r="C98" i="3"/>
  <c r="F95" i="3"/>
  <c r="F85" i="3"/>
  <c r="E76" i="3"/>
  <c r="D67" i="3"/>
  <c r="G57" i="3"/>
  <c r="H46" i="3"/>
  <c r="F35" i="3"/>
  <c r="F25" i="3"/>
  <c r="C66" i="3"/>
  <c r="F94" i="3"/>
  <c r="F84" i="3"/>
  <c r="F75" i="3"/>
  <c r="F65" i="3"/>
  <c r="H55" i="3"/>
  <c r="G45" i="3"/>
  <c r="F34" i="3"/>
  <c r="F24" i="3"/>
  <c r="F93" i="3"/>
  <c r="F83" i="3"/>
  <c r="F74" i="3"/>
  <c r="F64" i="3"/>
  <c r="H54" i="3"/>
  <c r="H43" i="3"/>
  <c r="F33" i="3"/>
  <c r="E23" i="3"/>
  <c r="F92" i="3"/>
  <c r="F82" i="3"/>
  <c r="F73" i="3"/>
  <c r="G63" i="3"/>
  <c r="E53" i="3"/>
  <c r="H42" i="3"/>
  <c r="F32" i="3"/>
  <c r="F21" i="3"/>
  <c r="F62" i="3"/>
  <c r="D99" i="3"/>
  <c r="E91" i="3"/>
  <c r="E81" i="3"/>
  <c r="F72" i="3"/>
  <c r="G62" i="3"/>
  <c r="G51" i="3"/>
  <c r="C41" i="3"/>
  <c r="E31" i="3"/>
  <c r="F20" i="3"/>
  <c r="F56" i="3"/>
  <c r="C86" i="3"/>
  <c r="C26" i="3"/>
</calcChain>
</file>

<file path=xl/sharedStrings.xml><?xml version="1.0" encoding="utf-8"?>
<sst xmlns="http://schemas.openxmlformats.org/spreadsheetml/2006/main" count="98" uniqueCount="83">
  <si>
    <t>{"_v":2,"trees":{"MC_Tree_1":"{\r\n  \"RootId\": \"D_root\",\r\n  \"Nodes\": {\r\n    \"D_root\": {\r\n      \"type\": \"decision\",\r\n      \"id\": \"D_root\",\r\n      \"name\": \"Cyber Insurance Launch\",\r\n      \"options\": [\r\n        {\r\n          \"name\": \"Full Launch Nationwide\",\r\n          \"childId\": \"C_full_lossratio\",\r\n          \"value\": -20000000\r\n        },\r\n        {\r\n          \"name\": \"Limited Launch (3 States)\",\r\n          \"childId\": \"C_ltd_regulatory\",\r\n          \"value\": -6000000\r\n        },\r\n        {\r\n          \"name\": \"MGA Partnership\",\r\n          \"childId\": \"C_mga_penetration\",\r\n          \"value\": -2000000\r\n        },\r\n        {\r\n          \"name\": \"Don\u0027t Launch\",\r\n          \"childId\": \"T_no_launch\"\r\n        }\r\n      ]\r\n    },\r\n    \"C_full_lossratio\": {\r\n      \"type\": \"chance\",\r\n      \"id\": \"C_full_lossratio\",\r\n      \"name\": \"Loss Ratio Experience\",\r\n      \"branches\": [\r\n        {\r\n          \"name\": \"Favorable (\u003c55%)\",\r\n          \"probability\": 0.25,\r\n          \"childId\": \"C_full_cat_fav\"\r\n        },\r\n        {\r\n          \"name\": \"Expected (55-75%)\",\r\n          \"probability\": 0.45,\r\n          \"childId\": \"C_full_cat_exp\"\r\n        },\r\n        {\r\n          \"name\": \"Adverse (\u003e75%)\",\r\n          \"probability\": 0.3,\r\n          \"childId\": \"C_full_cat_adv\"\r\n        }\r\n      ]\r\n    },\r\n    \"C_full_cat_fav\": {\r\n      \"type\": \"chance\",\r\n      \"id\": \"C_full_cat_fav\",\r\n      \"name\": \"Catastrophic Cyber Event?\",\r\n      \"branches\": [\r\n        {\r\n          \"name\": \"No Major Event\",\r\n          \"probability\": 0.75,\r\n          \"childId\": \"T_full_fav_ok\",\r\n          \"value\": 80000000\r\n        },\r\n        {\r\n          \"name\": \"Catastrophic Event\",\r\n          \"probability\": 0.25,\r\n          \"childId\": \"T_full_fav_cat\",\r\n          \"value\": -30000000\r\n        }\r\n      ]\r\n    },\r\n    \"T_full_fav_ok\": {\r\n      \"type\": \"terminal\",\r\n      \"id\": \"T_full_fav_ok\",\r\n      \"name\": \"Full+Favorable+No Cat\",\r\n      \"value\": 0\r\n    },\r\n    \"T_full_fav_cat\": {\r\n      \"type\": \"terminal\",\r\n      \"id\": \"T_full_fav_cat\",\r\n      \"name\": \"Full+Favorable+Cat Event\",\r\n      \"value\": 0\r\n    },\r\n    \"C_full_cat_exp\": {\r\n      \"type\": \"chance\",\r\n      \"id\": \"C_full_cat_exp\",\r\n      \"name\": \"Catastrophic Cyber Event?\",\r\n      \"branches\": [\r\n        {\r\n          \"name\": \"No Major Event\",\r\n          \"probability\": 0.75,\r\n          \"childId\": \"T_full_exp_ok\",\r\n          \"value\": 35000000\r\n        },\r\n        {\r\n          \"name\": \"Catastrophic Event\",\r\n          \"probability\": 0.25,\r\n          \"childId\": \"T_full_exp_cat\",\r\n          \"value\": -50000000\r\n        }\r\n      ]\r\n    },\r\n    \"T_full_exp_ok\": {\r\n      \"type\": \"terminal\",\r\n      \"id\": \"T_full_exp_ok\",\r\n      \"name\": \"Full+Expected+No Cat\",\r\n      \"value\": 0\r\n    },\r\n    \"T_full_exp_cat\": {\r\n      \"type\": \"terminal\",\r\n      \"id\": \"T_full_exp_cat\",\r\n      \"name\": \"Full+Expected+Cat Event\",\r\n      \"value\": 0\r\n    },\r\n    \"C_full_cat_adv\": {\r\n      \"type\": \"chance\",\r\n      \"id\": \"C_full_cat_adv\",\r\n      \"name\": \"Catastrophic Cyber Event?\",\r\n      \"branches\": [\r\n        {\r\n          \"name\": \"No Major Event\",\r\n          \"probability\": 0.75,\r\n          \"childId\": \"T_full_adv_ok\",\r\n          \"value\": -15000000\r\n        },\r\n        {\r\n          \"name\": \"Catastrophic Event\",\r\n          \"probability\": 0.25,\r\n          \"childId\": \"T_full_adv_cat\",\r\n          \"value\": -50000000\r\n        }\r\n      ]\r\n    },\r\n    \"T_full_adv_ok\": {\r\n      \"type\": \"terminal\",\r\n      \"id\": \"T_full_adv_ok\",\r\n      \"name\": \"Full+Adverse+No Cat\",\r\n      \"value\": 0\r\n    },\r\n    \"T_full_adv_cat\": {\r\n      \"type\": \"terminal\",\r\n      \"id\": \"T_full_adv_cat\",\r\n      \"name\": \"Full+Adverse+Cat Event\",\r\n      \"value\": 0\r\n    },\r\n    \"C_ltd_regulatory\": {\r\n      \"type\": \"chance\",\r\n      \"id\": \"C_ltd_regulatory\",\r\n      \"name\": \"Regulatory Approval\",\r\n      \"branches\": [\r\n        {\r\n          \"name\": \"All 3 States Approved\",\r\n          \"probability\": 0.55,\r\n          \"childId\": \"C_ltd_penetration_full\"\r\n        },\r\n        {\r\n          \"name\": \"Partial Approval (1-2)\",\r\n          \"probability\": 0.3,\r\n          \"childId\": \"C_ltd_penetration_part\"\r\n        },\r\n        {\r\n          \"name\": \"Major Delays / Denied\",\r\n          \"probability\": 0.15,\r\n          \"childId\": \"T_ltd_denied\",\r\n          \"value\": -5000000\r\n        }\r\n      ]\r\n    },\r\n    \"C_ltd_penetration_full\": {\r\n      \"type\": \"chance\",\r\n      \"id\": \"C_ltd_penetration_full\",\r\n      \"name\": \"Market Penetration (3 States)\",\r\n      \"branches\": [\r\n        {\r\n          \"name\": \"Strong Penetration\",\r\n          \"probability\": 0.35,\r\n          \"childId\": \"D_expand_strong\"\r\n        },\r\n        {\r\n          \"name\": \"Moderate Penetration\",\r\n          \"probability\": 0.4,\r\n          \"childId\": \"D_expand_moderate\"\r\n        },\r\n        {\r\n          \"name\": \"Weak Penetration\",\r\n          \"probability\": 0.25,\r\n          \"childId\": \"T_ltd_weak\",\r\n          \"value\": -2000000\r\n        }\r\n      ]\r\n    },\r\n    \"D_expand_strong\": {\r\n      \"type\": \"decision\",\r\n      \"id\": \"D_expand_strong\",\r\n      \"name\": \"Expand After Strong Results?\",\r\n      \"options\": [\r\n        {\r\n          \"name\": \"Expand Nationwide\",\r\n          \"childId\": \"C_expand_strong_cat\",\r\n          \"value\": -14000000\r\n        },\r\n        {\r\n          \"name\": \"Stay Regional\",\r\n          \"childId\": \"T_regional_strong\",\r\n          \"value\": 30000000\r\n        }\r\n      ]\r\n    },\r\n    \"C_expand_strong_cat\": {\r\n      \"type\": \"chance\",\r\n      \"id\": \"C_expand_strong_cat\",\r\n      \"name\": \"Cat Event During Expansion?\",\r\n      \"branches\": [\r\n        {\r\n          \"name\": \"No Major Event\",\r\n          \"probability\": 0.75,\r\n          \"childId\": \"T_expand_strong_ok\",\r\n          \"value\": 65000000\r\n        },\r\n        {\r\n          \"name\": \"Catastrophic Event\",\r\n          \"probability\": 0.25,\r\n          \"childId\": \"T_expand_strong_cat\",\r\n          \"value\": -25000000\r\n        }\r\n      ]\r\n    },\r\n    \"T_expand_strong_ok\": {\r\n      \"type\": \"terminal\",\r\n      \"id\": \"T_expand_strong_ok\",\r\n      \"name\": \"Expand+Strong+No Cat\",\r\n      \"value\": 0\r\n    },\r\n    \"T_expand_strong_cat\": {\r\n      \"type\": \"terminal\",\r\n      \"id\": \"T_expand_strong_cat\",\r\n      \"name\": \"Expand+Strong+Cat Event\",\r\n      \"value\": 0\r\n    },\r\n    \"T_regional_strong\": {\r\n      \"type\": \"terminal\",\r\n      \"id\": \"T_regional_strong\",\r\n      \"name\": \"Stay Regional (Strong)\",\r\n      \"value\": 0\r\n    },\r\n    \"D_expand_moderate\": {\r\n      \"type\": \"decision\",\r\n      \"id\": \"D_expand_moderate\",\r\n      \"name\": \"Expand After Moderate Results?\",\r\n      \"options\": [\r\n        {\r\n          \"name\": \"Expand Nationwide\",\r\n          \"childId\": \"C_expand_mod_cat\",\r\n          \"value\": -14000000\r\n        },\r\n        {\r\n          \"name\": \"Stay Regional\",\r\n          \"childId\": \"T_regional_moderate\",\r\n          \"value\": 12000000\r\n        }\r\n      ]\r\n    },\r\n    \"C_expand_mod_cat\": {\r\n      \"type\": \"chance\",\r\n      \"id\": \"C_expand_mod_cat\",\r\n      \"name\": \"Cat Event During Expansion?\",\r\n      \"branches\": [\r\n        {\r\n          \"name\": \"No Major Event\",\r\n          \"probability\": 0.75,\r\n          \"childId\": \"T_expand_mod_ok\",\r\n          \"value\": 30000000\r\n        },\r\n        {\r\n          \"name\": \"Catastrophic Event\",\r\n          \"probability\": 0.25,\r\n          \"childId\": \"T_expand_mod_cat\",\r\n          \"value\": -35000000\r\n        }\r\n      ]\r\n    },\r\n    \"T_expand_mod_ok\": {\r\n      \"type\": \"terminal\",\r\n      \"id\": \"T_expand_mod_ok\",\r\n      \"name\": \"Expand+Moderate+No Cat\",\r\n      \"value\": 0\r\n    },\r\n    \"T_expand_mod_cat\": {\r\n      \"type\": \"terminal\",\r\n      \"id\": \"T_expand_mod_cat\",\r\n      \"name\": \"Expand+Moderate+Cat Event\",\r\n      \"value\": 0\r\n    },\r\n    \"T_regional_moderate\": {\r\n      \"type\": \"terminal\",\r\n      \"id\": \"T_regional_moderate\",\r\n      \"name\": \"Stay Regional (Moderate)\",\r\n      \"value\": 0\r\n    },\r\n    \"T_ltd_weak\": {\r\n      \"type\": \"terminal\",\r\n      \"id\": \"T_ltd_weak\",\r\n      \"name\": \"Limited: Weak Penetration\",\r\n      \"value\": 0\r\n    },\r\n    \"C_ltd_penetration_part\": {\r\n      \"type\": \"chance\",\r\n      \"id\": \"C_ltd_penetration_part\",\r\n      \"name\": \"Market Penetration (Partial)\",\r\n      \"branches\": [\r\n        {\r\n          \"name\": \"Good Results\",\r\n          \"probability\": 0.4,\r\n          \"childId\": \"T_partial_good\",\r\n          \"value\": 15000000\r\n        },\r\n        {\r\n          \"name\": \"Mediocre Results\",\r\n          \"probability\": 0.35,\r\n          \"childId\": \"T_partial_med\",\r\n          \"value\": 3000000\r\n        },\r\n        {\r\n          \"name\": \"Poor Results\",\r\n          \"probability\": 0.25,\r\n          \"childId\": \"T_partial_poor\",\r\n          \"value\": -4000000\r\n        }\r\n      ]\r\n    },\r\n    \"T_partial_good\": {\r\n      \"type\": \"terminal\",\r\n      \"id\": \"T_partial_good\",\r\n      \"name\": \"Partial Approval: Good\",\r\n      \"value\": 0\r\n    },\r\n    \"T_partial_med\": {\r\n      \"type\": \"terminal\",\r\n      \"id\": \"T_partial_med\",\r\n      \"name\": \"Partial Approval: Mediocre\",\r\n      \"value\": 0\r\n    },\r\n    \"T_partial_poor\": {\r\n      \"type\": \"terminal\",\r\n      \"id\": \"T_partial_poor\",\r\n      \"name\": \"Partial Approval: Poor\",\r\n      \"value\": 0\r\n    },\r\n    \"T_ltd_denied\": {\r\n      \"type\": \"terminal\",\r\n      \"id\": \"T_ltd_denied\",\r\n      \"name\": \"Regulatory Denied/Delayed\",\r\n      \"value\": 0\r\n    },\r\n    \"C_mga_penetration\": {\r\n      \"type\": \"chance\",\r\n      \"id\": \"C_mga_penetration\",\r\n      \"name\": \"MGA Performance\",\r\n      \"branches\": [\r\n        {\r\n          \"name\": \"MGA Exceeds Targets\",\r\n          \"probability\": 0.25,\r\n          \"childId\": \"C_mga_lossratio_good\"\r\n        },\r\n        {\r\n          \"name\": \"MGA Meets Targets\",\r\n          \"probability\": 0.45,\r\n          \"childId\": \"C_mga_lossratio_ok\"\r\n        },\r\n        {\r\n          \"name\": \"MGA Underperforms\",\r\n          \"probability\": 0.3,\r\n          \"childId\": \"T_mga_under\",\r\n          \"value\": -3000000\r\n        }\r\n      ]\r\n    },\r\n    \"C_mga_lossratio_good\": {\r\n      \"type\": \"chance\",\r\n      \"id\": \"C_mga_lossratio_good\",\r\n      \"name\": \"Loss Ratio (Strong MGA)\",\r\n      \"branches\": [\r\n        {\r\n          \"name\": \"Favorable Losses\",\r\n          \"probability\": 0.4,\r\n          \"childId\": \"T_mga_good_fav\",\r\n          \"value\": 25000000\r\n        },\r\n        {\r\n          \"name\": \"Expected Losses\",\r\n          \"probability\": 0.4,\r\n          \"childId\": \"T_mga_good_exp\",\r\n          \"value\": 14000000\r\n        },\r\n        {\r\n          \"name\": \"Adverse Losses\",\r\n          \"probability\": 0.2,\r\n          \"childId\": \"T_mga_good_adv\",\r\n          \"value\": -3000000\r\n        }\r\n      ]\r\n    },\r\n    \"T_mga_good_fav\": {\r\n      \"type\": \"terminal\",\r\n      \"id\": \"T_mga_good_fav\",\r\n      \"name\": \"MGA+Exceed+Favorable\",\r\n      \"value\": 0\r\n    },\r\n    \"T_mga_good_exp\": {\r\n      \"type\": \"terminal\",\r\n      \"id\": \"T_mga_good_exp\",\r\n      \"name\": \"MGA+Exceed+Expected\",\r\n      \"value\": 0\r\n    },\r\n    \"T_mga_good_adv\": {\r\n      \"type\": \"terminal\",\r\n      \"id\": \"T_mga_good_adv\",\r\n      \"name\": \"MGA+Exceed+Adverse\",\r\n      \"value\": 0\r\n    },\r\n    \"C_mga_lossratio_ok\": {\r\n      \"type\": \"chance\",\r\n      \"id\": \"C_mga_lossratio_ok\",\r\n      \"name\": \"Loss Ratio (Meets MGA)\",\r\n      \"branches\": [\r\n        {\r\n          \"name\": \"Favorable Losses\",\r\n          \"probability\": 0.3,\r\n          \"childId\": \"T_mga_ok_fav\",\r\n          \"value\": 12000000\r\n        },\r\n        {\r\n          \"name\": \"Expected Losses\",\r\n          \"probability\": 0.45,\r\n          \"childId\": \"T_mga_ok_exp\",\r\n          \"value\": 5000000\r\n        },\r\n        {\r\n          \"name\": \"Adverse Losses\",\r\n          \"probability\": 0.25,\r\n          \"childId\": \"T_mga_ok_adv\",\r\n          \"value\": -5000000\r\n        }\r\n      ]\r\n    },\r\n    \"T_mga_ok_fav\": {\r\n      \"type\": \"terminal\",\r\n      \"id\": \"T_mga_ok_fav\",\r\n      \"name\": \"MGA+Meets+Favorable\",\r\n      \"value\": 0\r\n    },\r\n    \"T_mga_ok_exp\": {\r\n      \"type\": \"terminal\",\r\n      \"id\": \"T_mga_ok_exp\",\r\n      \"name\": \"MGA+Meets+Expected\",\r\n      \"value\": 0\r\n    },\r\n    \"T_mga_ok_adv\": {\r\n      \"type\": \"terminal\",\r\n      \"id\": \"T_mga_ok_adv\",\r\n      \"name\": \"MGA+Meets+Adverse\",\r\n      \"value\": 0\r\n    },\r\n    \"T_mga_under\": {\r\n      \"type\": \"terminal\",\r\n      \"id\": \"T_mga_under\",\r\n      \"name\": \"MGA Underperforms\",\r\n      \"value\": 0\r\n    },\r\n    \"T_no_launch\": {\r\n      \"type\": \"terminal\",\r\n      \"id\": \"T_no_launch\",\r\n      \"name\": \"Don\u0027t Launch\",\r\n      \"value\": 0\r\n    }\r\n  },\r\n  \"Settings\": {\r\n    \"ModelName\": \"Insurance Product Launch\",\r\n    \"CalculationMethod\": 0,\r\n    \"Maximize\": true,\r\n    \"UtilityConfig\": null,\r\n    \"Display\": {\r\n      \"DecimalPlaces\": 0,\r\n      \"ShowExpectedValues\": true,\r\n      \"ShowOptimalLabels\": true,\r\n      \"ShowRollbackValues\": true,\r\n      \"CalculatedValueFormat\": \"\\\"$\\\"#,##0\",\r\n      \"CalculatedProbabilityFormat\": \"0.0%\",\r\n      \"InputValueFormat\": \"\\\"$\\\"#,##0\",\r\n      \"InputProbabilityFormat\": \"0.0%\",\r\n      \"CalculatedValuesLabel\": \"\",\r\n      \"TreeStartRow\": 20\r\n    },\r\n    \"ChanceProbabilities\": 1,\r\n    \"ProbabilityTolerance\": 0.001,\r\n    \"Simulation\": {\r\n      \"CalculationMode\": 0,\r\n      \"DecisionMode\": 0\r\n    }\r\n  },\r\n  \"NodeMetadata\": {},\r\n  \"UserFormulas\": {\r\n      \"MC_BV_D_root_C_full_lossratio\": \"=-FullLaunchNationwideCost\",\r\n      \"MC_BV_D_root_C_ltd_regulatory\": \"=-LimitedLaunch3StatesCost\",\r\n      \"MC_BV_D_root_C_mga_penetration\": \"=-MgaPartnershipCost\",\r\n      \"MC_BV_D_expand_strong_C_expand_strong_cat\": \"=-ExpandNationwideCost\",\r\n      \"MC_BV_D_expand_strong_T_regional_strong\": \"=StayRegionalValue\",\r\n      \"MC_BV_D_expand_moderate_C_expand_mod_cat\": \"=-ExpandNationwideCost2\",\r\n      \"MC_BV_D_expand_moderate_T_regional_moderate\": \"=StayRegionalValue2\"\r\n  }\r\n}"}}</t>
  </si>
  <si>
    <t>Catastrophic Cyber Event?</t>
  </si>
  <si>
    <t>Loss Ratio Experience</t>
  </si>
  <si>
    <t>Cyber Insurance Launch</t>
  </si>
  <si>
    <t>Cat Event During Expansion?</t>
  </si>
  <si>
    <t>Expand After Strong Results?</t>
  </si>
  <si>
    <t>Market Penetration (3 States)</t>
  </si>
  <si>
    <t>Expand After Moderate Results?</t>
  </si>
  <si>
    <t>Regulatory Approval</t>
  </si>
  <si>
    <t>Market Penetration (Partial)</t>
  </si>
  <si>
    <t>Loss Ratio (Strong MGA)</t>
  </si>
  <si>
    <t>MGA Performance</t>
  </si>
  <si>
    <t>Loss Ratio (Meets MGA)</t>
  </si>
  <si>
    <t>Insurance Product Launch — Control Panel</t>
  </si>
  <si>
    <t>Adjust parameters below to update the decision tree instantly</t>
  </si>
  <si>
    <t>Parameter</t>
  </si>
  <si>
    <t>Value</t>
  </si>
  <si>
    <t>Units</t>
  </si>
  <si>
    <t>Notes</t>
  </si>
  <si>
    <t>Full Launch Nationwide</t>
  </si>
  <si>
    <t>$</t>
  </si>
  <si>
    <t>Investment for Loss Ratio Experience path</t>
  </si>
  <si>
    <t>Limited Launch (3 States)</t>
  </si>
  <si>
    <t>Investment for Regulatory Approval path</t>
  </si>
  <si>
    <t>MGA Partnership</t>
  </si>
  <si>
    <t>Investment for MGA Performance path</t>
  </si>
  <si>
    <t>Expand Nationwide</t>
  </si>
  <si>
    <t>Investment for Cat Event During Expansion? path</t>
  </si>
  <si>
    <t>Stay Regional</t>
  </si>
  <si>
    <t>Stay Regional (Strong)</t>
  </si>
  <si>
    <t>Stay Regional (Moderate)</t>
  </si>
  <si>
    <t>Insurance Product Launch</t>
  </si>
  <si>
    <t>ModelChoice Example Model</t>
  </si>
  <si>
    <t>Background</t>
  </si>
  <si>
    <t>A mid-size property &amp; casualty insurer is evaluating whether to enter the</t>
  </si>
  <si>
    <t>rapidly growing cyber insurance market. Cyber premiums have doubled in 3 years</t>
  </si>
  <si>
    <t>but loss experience is volatile and a single catastrophic ransomware or data</t>
  </si>
  <si>
    <t>breach event could wipe out years of underwriting profit.</t>
  </si>
  <si>
    <t>Option 1: Full Launch Nationwide ($20M)</t>
  </si>
  <si>
    <t>Build an in-house cyber underwriting team, file forms in all 50 states, and</t>
  </si>
  <si>
    <t>deploy $20M in startup costs (staff, systems, marketing). Highest upside but</t>
  </si>
  <si>
    <t>maximum exposure to adverse loss ratios and catastrophic events.</t>
  </si>
  <si>
    <t>Option 2: Limited Launch in 3 States ($6M)</t>
  </si>
  <si>
    <t>Pilot the product in 3 target states to build loss data and underwriting</t>
  </si>
  <si>
    <t>expertise. If results are strong, a subsequent decision to expand nationwide</t>
  </si>
  <si>
    <t>or stay regional follows.</t>
  </si>
  <si>
    <t>Option 3: MGA Partnership ($2M)</t>
  </si>
  <si>
    <t>Partner with a Managing General Agent that already has cyber expertise. Lower</t>
  </si>
  <si>
    <t>investment but share profits and cede underwriting control.</t>
  </si>
  <si>
    <t>Option 4: Don't Launch</t>
  </si>
  <si>
    <t>Pass on the cyber market. No investment, no risk, no upside.</t>
  </si>
  <si>
    <t>Decision Objective</t>
  </si>
  <si>
    <t>Maximize expected 5-year underwriting profit net of startup costs. Key</t>
  </si>
  <si>
    <t>uncertainties include loss ratio experience, regulatory approval timelines,</t>
  </si>
  <si>
    <t>market penetration rates, and the risk of catastrophic cyber events.</t>
  </si>
  <si>
    <t>Key Assumptions</t>
  </si>
  <si>
    <t>Full Launch Investment</t>
  </si>
  <si>
    <t>Staff, systems, regulatory filings</t>
  </si>
  <si>
    <t>Limited Launch Investment</t>
  </si>
  <si>
    <t>3-state pilot program</t>
  </si>
  <si>
    <t>MGA Partnership Cost</t>
  </si>
  <si>
    <t>Integration and oversight</t>
  </si>
  <si>
    <t>Favorable Loss Ratio</t>
  </si>
  <si>
    <t>&lt;55%</t>
  </si>
  <si>
    <t>25% probability (full launch)</t>
  </si>
  <si>
    <t>Expected Loss Ratio</t>
  </si>
  <si>
    <t>55-75%</t>
  </si>
  <si>
    <t>45% probability (full launch)</t>
  </si>
  <si>
    <t>Adverse Loss Ratio</t>
  </si>
  <si>
    <t>&gt;75%</t>
  </si>
  <si>
    <t>30% probability (full launch)</t>
  </si>
  <si>
    <t>Catastrophic Event Prob.</t>
  </si>
  <si>
    <t>Major ransomware/breach event in 5 years</t>
  </si>
  <si>
    <t>Expansion Cost</t>
  </si>
  <si>
    <t>Nationwide rollout after pilot success</t>
  </si>
  <si>
    <t>Max Upside (Full Launch)</t>
  </si>
  <si>
    <t>Favorable loss + no catastrophe</t>
  </si>
  <si>
    <t>Max Downside (Full Launch)</t>
  </si>
  <si>
    <t>Adverse loss + catastrophic event</t>
  </si>
  <si>
    <t>Suggested Analyses</t>
  </si>
  <si>
    <t>▶ Strategy Table - Compare full launch vs limited vs MGA partnership</t>
  </si>
  <si>
    <t>▶ Sensitivity Analysis - Impact of loss ratio and catastrophe probability on EV</t>
  </si>
  <si>
    <t>▶ Risk Profile - Tail risk from catastrophic cyber events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</si>
</sst>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6" formatCode="&quot;€&quot;#,##0;[Red]\-&quot;€&quot;#,##0"/>
    <numFmt numFmtId="164" formatCode="0.0%"/>
    <numFmt numFmtId="166" formatCode="&quot;$&quot;#,##0"/>
    <numFmt numFmtId="167" formatCode="\$#,##0"/>
  </numFmts>
  <fonts count="11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8"/>
      <color rgb="FF5F5E5A"/>
      <name val="Arial"/>
      <family val="2"/>
    </font>
    <font>
      <sz val="8"/>
      <color rgb="FF993C1D"/>
      <name val="Arial"/>
      <family val="2"/>
    </font>
    <font>
      <sz val="8"/>
      <color rgb="FF085041"/>
      <name val="Arial"/>
      <family val="2"/>
    </font>
    <font>
      <sz val="8"/>
      <color rgb="FF0F6E56"/>
      <name val="Arial"/>
      <family val="2"/>
    </font>
    <font>
      <b/>
      <sz val="14"/>
      <color rgb="FF1A3A6E"/>
      <name val="Aptos Narrow"/>
      <family val="2"/>
      <scheme val="minor"/>
    </font>
    <font>
      <i/>
      <sz val="11"/>
      <color rgb="FF808080"/>
      <name val="Aptos Narrow"/>
      <family val="2"/>
      <scheme val="minor"/>
    </font>
    <font>
      <b/>
      <sz val="11"/>
      <color rgb="FFFFFFFF"/>
      <name val="Aptos Narrow"/>
      <family val="2"/>
      <scheme val="minor"/>
    </font>
    <font>
      <b/>
      <sz val="16"/>
      <color rgb="FF1A3A6E"/>
      <name val="Aptos Narrow"/>
      <family val="2"/>
      <scheme val="minor"/>
    </font>
    <font>
      <b/>
      <sz val="12"/>
      <color theme="1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13458B"/>
        <bgColor indexed="64"/>
      </patternFill>
    </fill>
    <fill>
      <patternFill patternType="solid">
        <fgColor rgb="FFFFFFE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164" fontId="2" fillId="0" borderId="0" xfId="0" applyNumberFormat="1" applyFont="1" applyAlignment="1">
      <alignment horizontal="center"/>
    </xf>
    <xf numFmtId="0" fontId="3" fillId="0" borderId="0" xfId="0" applyFont="1" applyAlignment="1">
      <alignment horizontal="left" indent="2"/>
    </xf>
    <xf numFmtId="0" fontId="4" fillId="0" borderId="0" xfId="0" applyFont="1" applyAlignment="1">
      <alignment horizontal="left" indent="2"/>
    </xf>
    <xf numFmtId="0" fontId="5" fillId="0" borderId="0" xfId="0" applyFont="1" applyAlignment="1">
      <alignment horizontal="right"/>
    </xf>
    <xf numFmtId="164" fontId="2" fillId="0" borderId="0" xfId="0" applyNumberFormat="1" applyFont="1" applyAlignment="1">
      <alignment horizontal="right"/>
    </xf>
    <xf numFmtId="166" fontId="2" fillId="0" borderId="0" xfId="0" applyNumberFormat="1" applyFont="1" applyAlignment="1">
      <alignment horizontal="center"/>
    </xf>
    <xf numFmtId="166" fontId="2" fillId="0" borderId="0" xfId="0" applyNumberFormat="1" applyFont="1" applyAlignment="1">
      <alignment horizontal="right"/>
    </xf>
    <xf numFmtId="0" fontId="1" fillId="0" borderId="0" xfId="0" applyFont="1"/>
    <xf numFmtId="0" fontId="6" fillId="0" borderId="0" xfId="0" applyFont="1"/>
    <xf numFmtId="0" fontId="7" fillId="0" borderId="0" xfId="0" applyFont="1"/>
    <xf numFmtId="0" fontId="8" fillId="2" borderId="1" xfId="0" applyFont="1" applyFill="1" applyBorder="1"/>
    <xf numFmtId="0" fontId="0" fillId="0" borderId="1" xfId="0" applyBorder="1"/>
    <xf numFmtId="167" fontId="1" fillId="3" borderId="1" xfId="0" applyNumberFormat="1" applyFont="1" applyFill="1" applyBorder="1"/>
    <xf numFmtId="0" fontId="9" fillId="0" borderId="0" xfId="0" applyFont="1"/>
    <xf numFmtId="0" fontId="10" fillId="0" borderId="0" xfId="0" applyFont="1"/>
    <xf numFmtId="6" fontId="0" fillId="0" borderId="1" xfId="0" applyNumberFormat="1" applyBorder="1"/>
    <xf numFmtId="9" fontId="0" fillId="0" borderId="1" xfId="0" applyNumberForma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50800</xdr:colOff>
      <xdr:row>40</xdr:row>
      <xdr:rowOff>0</xdr:rowOff>
    </xdr:from>
    <xdr:to>
      <xdr:col>2</xdr:col>
      <xdr:colOff>9525</xdr:colOff>
      <xdr:row>40</xdr:row>
      <xdr:rowOff>0</xdr:rowOff>
    </xdr:to>
    <xdr:cxnSp macro="">
      <xdr:nvCxnSpPr>
        <xdr:cNvPr id="137" name="MC_Entry">
          <a:extLst>
            <a:ext uri="{FF2B5EF4-FFF2-40B4-BE49-F238E27FC236}">
              <a16:creationId xmlns:a16="http://schemas.microsoft.com/office/drawing/2014/main" id="{BDE6615E-D342-F6A3-DEFA-11B5BB6DE7A6}"/>
            </a:ext>
          </a:extLst>
        </xdr:cNvPr>
        <xdr:cNvCxnSpPr/>
      </xdr:nvCxnSpPr>
      <xdr:spPr>
        <a:xfrm>
          <a:off x="665163" y="7562850"/>
          <a:ext cx="1868487" cy="0"/>
        </a:xfrm>
        <a:prstGeom prst="line">
          <a:avLst/>
        </a:prstGeom>
        <a:ln w="12700">
          <a:solidFill>
            <a:srgbClr val="B4B2A9"/>
          </a:solidFill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oneCellAnchor>
    <xdr:from>
      <xdr:col>1</xdr:col>
      <xdr:colOff>50800</xdr:colOff>
      <xdr:row>39</xdr:row>
      <xdr:rowOff>99251</xdr:rowOff>
    </xdr:from>
    <xdr:ext cx="1274901" cy="182550"/>
    <xdr:sp macro="_xll.MC_OnTreeNameClick" textlink="">
      <xdr:nvSpPr>
        <xdr:cNvPr id="138" name="MC_TreeName">
          <a:extLst>
            <a:ext uri="{FF2B5EF4-FFF2-40B4-BE49-F238E27FC236}">
              <a16:creationId xmlns:a16="http://schemas.microsoft.com/office/drawing/2014/main" id="{B00845EF-8620-B06D-C5E5-8A717F6C9333}"/>
            </a:ext>
          </a:extLst>
        </xdr:cNvPr>
        <xdr:cNvSpPr txBox="1"/>
      </xdr:nvSpPr>
      <xdr:spPr>
        <a:xfrm>
          <a:off x="665163" y="7471601"/>
          <a:ext cx="1274901" cy="182550"/>
        </a:xfrm>
        <a:prstGeom prst="rect">
          <a:avLst/>
        </a:prstGeom>
        <a:solidFill>
          <a:srgbClr val="FFFFFF"/>
        </a:solidFill>
        <a:ln w="9525" cmpd="sng">
          <a:solidFill>
            <a:srgbClr val="80808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none" lIns="38100" tIns="32004" rIns="38100" bIns="32004" rtlCol="0" anchor="t">
          <a:spAutoFit/>
        </a:bodyPr>
        <a:lstStyle/>
        <a:p>
          <a:r>
            <a:rPr lang="en-US" sz="800">
              <a:solidFill>
                <a:srgbClr val="000000"/>
              </a:solidFill>
              <a:latin typeface="Arial" panose="020B0604020202020204" pitchFamily="34" charset="0"/>
            </a:rPr>
            <a:t>Insurance Product Launch</a:t>
          </a:r>
          <a:endParaRPr lang="LID4096" sz="800">
            <a:solidFill>
              <a:srgbClr val="000000"/>
            </a:solidFill>
            <a:latin typeface="Arial" panose="020B0604020202020204" pitchFamily="34" charset="0"/>
          </a:endParaRPr>
        </a:p>
      </xdr:txBody>
    </xdr:sp>
    <xdr:clientData/>
  </xdr:oneCellAnchor>
  <xdr:twoCellAnchor>
    <xdr:from>
      <xdr:col>2</xdr:col>
      <xdr:colOff>84213</xdr:colOff>
      <xdr:row>25</xdr:row>
      <xdr:rowOff>184150</xdr:rowOff>
    </xdr:from>
    <xdr:to>
      <xdr:col>3</xdr:col>
      <xdr:colOff>47626</xdr:colOff>
      <xdr:row>40</xdr:row>
      <xdr:rowOff>397</xdr:rowOff>
    </xdr:to>
    <xdr:sp macro="" textlink="">
      <xdr:nvSpPr>
        <xdr:cNvPr id="139" name="MC_BR_D_root_C_full_lossratio">
          <a:extLst>
            <a:ext uri="{FF2B5EF4-FFF2-40B4-BE49-F238E27FC236}">
              <a16:creationId xmlns:a16="http://schemas.microsoft.com/office/drawing/2014/main" id="{33806C56-5F64-434F-0FC5-8436274EB0C1}"/>
            </a:ext>
          </a:extLst>
        </xdr:cNvPr>
        <xdr:cNvSpPr/>
      </xdr:nvSpPr>
      <xdr:spPr>
        <a:xfrm>
          <a:off x="2608338" y="4889500"/>
          <a:ext cx="2439913" cy="2673747"/>
        </a:xfrm>
        <a:custGeom>
          <a:avLst/>
          <a:gdLst/>
          <a:ahLst/>
          <a:cxnLst/>
          <a:rect l="0" t="0" r="0" b="0"/>
          <a:pathLst>
            <a:path w="2439913" h="2673747">
              <a:moveTo>
                <a:pt x="0" y="2672954"/>
              </a:moveTo>
              <a:lnTo>
                <a:pt x="166624" y="5954"/>
              </a:lnTo>
              <a:lnTo>
                <a:pt x="172962" y="0"/>
              </a:lnTo>
              <a:lnTo>
                <a:pt x="2439912" y="0"/>
              </a:lnTo>
              <a:lnTo>
                <a:pt x="2439912" y="12700"/>
              </a:lnTo>
              <a:lnTo>
                <a:pt x="172962" y="12700"/>
              </a:lnTo>
              <a:lnTo>
                <a:pt x="179300" y="6746"/>
              </a:lnTo>
              <a:lnTo>
                <a:pt x="12676" y="2673746"/>
              </a:lnTo>
            </a:path>
          </a:pathLst>
        </a:custGeom>
        <a:solidFill>
          <a:srgbClr val="B4B2A9"/>
        </a:solidFill>
        <a:ln w="19050" cap="flat" cmpd="sng" algn="ctr">
          <a:noFill/>
          <a:prstDash val="solid"/>
          <a:miter lim="800000"/>
        </a:ln>
        <a:effectLst/>
        <a:extLst>
          <a:ext uri="{91240B29-F687-4F45-9708-019B960494DF}">
            <a14:hiddenLine xmlns:a14="http://schemas.microsoft.com/office/drawing/2010/main" w="19050" cap="flat" cmpd="sng" algn="ctr">
              <a:solidFill>
                <a:schemeClr val="accent1"/>
              </a:solidFill>
              <a:prstDash val="solid"/>
              <a:miter lim="800000"/>
            </a14:hiddenLine>
          </a:ext>
        </a:extLst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oneCellAnchor>
    <xdr:from>
      <xdr:col>2</xdr:col>
      <xdr:colOff>286385</xdr:colOff>
      <xdr:row>25</xdr:row>
      <xdr:rowOff>99251</xdr:rowOff>
    </xdr:from>
    <xdr:ext cx="1121846" cy="182550"/>
    <xdr:sp macro="_xll.MC_OnBranchLabelClick" textlink="">
      <xdr:nvSpPr>
        <xdr:cNvPr id="140" name="MC_BN_D_root_C_full_lossratio">
          <a:extLst>
            <a:ext uri="{FF2B5EF4-FFF2-40B4-BE49-F238E27FC236}">
              <a16:creationId xmlns:a16="http://schemas.microsoft.com/office/drawing/2014/main" id="{2C4988EC-6E18-82A1-BC6B-C1BDBAFB3064}"/>
            </a:ext>
          </a:extLst>
        </xdr:cNvPr>
        <xdr:cNvSpPr txBox="1"/>
      </xdr:nvSpPr>
      <xdr:spPr>
        <a:xfrm>
          <a:off x="2810510" y="4804601"/>
          <a:ext cx="1121846" cy="182550"/>
        </a:xfrm>
        <a:prstGeom prst="rect">
          <a:avLst/>
        </a:prstGeom>
        <a:solidFill>
          <a:srgbClr val="FFFFFF"/>
        </a:solidFill>
        <a:ln w="9525" cmpd="sng">
          <a:solidFill>
            <a:srgbClr val="D8D8D8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none" lIns="27432" tIns="32004" rIns="27432" bIns="32004" rtlCol="0" anchor="t">
          <a:spAutoFit/>
        </a:bodyPr>
        <a:lstStyle/>
        <a:p>
          <a:r>
            <a:rPr lang="en-US" sz="800">
              <a:solidFill>
                <a:srgbClr val="B4B2A9"/>
              </a:solidFill>
              <a:latin typeface="Arial" panose="020B0604020202020204" pitchFamily="34" charset="0"/>
            </a:rPr>
            <a:t>Full Launch Nationwide</a:t>
          </a:r>
          <a:endParaRPr lang="LID4096" sz="800">
            <a:solidFill>
              <a:srgbClr val="B4B2A9"/>
            </a:solidFill>
            <a:latin typeface="Arial" panose="020B0604020202020204" pitchFamily="34" charset="0"/>
          </a:endParaRPr>
        </a:p>
      </xdr:txBody>
    </xdr:sp>
    <xdr:clientData/>
  </xdr:oneCellAnchor>
  <xdr:twoCellAnchor>
    <xdr:from>
      <xdr:col>2</xdr:col>
      <xdr:colOff>74685</xdr:colOff>
      <xdr:row>39</xdr:row>
      <xdr:rowOff>189966</xdr:rowOff>
    </xdr:from>
    <xdr:to>
      <xdr:col>3</xdr:col>
      <xdr:colOff>47626</xdr:colOff>
      <xdr:row>66</xdr:row>
      <xdr:rowOff>15876</xdr:rowOff>
    </xdr:to>
    <xdr:sp macro="" textlink="">
      <xdr:nvSpPr>
        <xdr:cNvPr id="141" name="MC_BR_D_root_C_ltd_regulatory">
          <a:extLst>
            <a:ext uri="{FF2B5EF4-FFF2-40B4-BE49-F238E27FC236}">
              <a16:creationId xmlns:a16="http://schemas.microsoft.com/office/drawing/2014/main" id="{159FC1CF-E416-2FA3-8169-5C7B6FAF3636}"/>
            </a:ext>
          </a:extLst>
        </xdr:cNvPr>
        <xdr:cNvSpPr/>
      </xdr:nvSpPr>
      <xdr:spPr>
        <a:xfrm>
          <a:off x="2598810" y="7562316"/>
          <a:ext cx="2449441" cy="4969410"/>
        </a:xfrm>
        <a:custGeom>
          <a:avLst/>
          <a:gdLst/>
          <a:ahLst/>
          <a:cxnLst/>
          <a:rect l="0" t="0" r="0" b="0"/>
          <a:pathLst>
            <a:path w="2449441" h="4969410">
              <a:moveTo>
                <a:pt x="31732" y="0"/>
              </a:moveTo>
              <a:lnTo>
                <a:pt x="198356" y="4953000"/>
              </a:lnTo>
              <a:lnTo>
                <a:pt x="182490" y="4937659"/>
              </a:lnTo>
              <a:lnTo>
                <a:pt x="2449440" y="4937659"/>
              </a:lnTo>
              <a:lnTo>
                <a:pt x="2449440" y="4969409"/>
              </a:lnTo>
              <a:lnTo>
                <a:pt x="182490" y="4969409"/>
              </a:lnTo>
              <a:lnTo>
                <a:pt x="166624" y="4954068"/>
              </a:lnTo>
              <a:lnTo>
                <a:pt x="0" y="1068"/>
              </a:lnTo>
            </a:path>
          </a:pathLst>
        </a:custGeom>
        <a:solidFill>
          <a:srgbClr val="0F6E56"/>
        </a:solidFill>
        <a:ln w="19050" cap="flat" cmpd="sng" algn="ctr">
          <a:noFill/>
          <a:prstDash val="solid"/>
          <a:miter lim="800000"/>
        </a:ln>
        <a:effectLst/>
        <a:extLst>
          <a:ext uri="{91240B29-F687-4F45-9708-019B960494DF}">
            <a14:hiddenLine xmlns:a14="http://schemas.microsoft.com/office/drawing/2010/main" w="19050" cap="flat" cmpd="sng" algn="ctr">
              <a:solidFill>
                <a:schemeClr val="accent1"/>
              </a:solidFill>
              <a:prstDash val="solid"/>
              <a:miter lim="800000"/>
            </a14:hiddenLine>
          </a:ext>
        </a:extLst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oneCellAnchor>
    <xdr:from>
      <xdr:col>2</xdr:col>
      <xdr:colOff>286385</xdr:colOff>
      <xdr:row>65</xdr:row>
      <xdr:rowOff>99251</xdr:rowOff>
    </xdr:from>
    <xdr:ext cx="1224694" cy="182550"/>
    <xdr:sp macro="_xll.MC_OnBranchLabelClick" textlink="">
      <xdr:nvSpPr>
        <xdr:cNvPr id="142" name="MC_BN_D_root_C_ltd_regulatory">
          <a:extLst>
            <a:ext uri="{FF2B5EF4-FFF2-40B4-BE49-F238E27FC236}">
              <a16:creationId xmlns:a16="http://schemas.microsoft.com/office/drawing/2014/main" id="{175E4F47-A46D-75B8-D386-AC488C2CB178}"/>
            </a:ext>
          </a:extLst>
        </xdr:cNvPr>
        <xdr:cNvSpPr txBox="1"/>
      </xdr:nvSpPr>
      <xdr:spPr>
        <a:xfrm>
          <a:off x="2810510" y="12424601"/>
          <a:ext cx="1224694" cy="182550"/>
        </a:xfrm>
        <a:prstGeom prst="rect">
          <a:avLst/>
        </a:prstGeom>
        <a:solidFill>
          <a:srgbClr val="FFFFFF"/>
        </a:solidFill>
        <a:ln w="9525" cmpd="sng">
          <a:solidFill>
            <a:srgbClr val="80808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none" lIns="27432" tIns="32004" rIns="27432" bIns="32004" rtlCol="0" anchor="t">
          <a:spAutoFit/>
        </a:bodyPr>
        <a:lstStyle/>
        <a:p>
          <a:r>
            <a:rPr lang="en-US" sz="800">
              <a:solidFill>
                <a:srgbClr val="000000"/>
              </a:solidFill>
              <a:latin typeface="Arial" panose="020B0604020202020204" pitchFamily="34" charset="0"/>
            </a:rPr>
            <a:t>Limited Launch (3 States)</a:t>
          </a:r>
          <a:endParaRPr lang="LID4096" sz="800">
            <a:solidFill>
              <a:srgbClr val="000000"/>
            </a:solidFill>
            <a:latin typeface="Arial" panose="020B0604020202020204" pitchFamily="34" charset="0"/>
          </a:endParaRPr>
        </a:p>
      </xdr:txBody>
    </xdr:sp>
    <xdr:clientData/>
  </xdr:oneCellAnchor>
  <xdr:twoCellAnchor>
    <xdr:from>
      <xdr:col>2</xdr:col>
      <xdr:colOff>84202</xdr:colOff>
      <xdr:row>39</xdr:row>
      <xdr:rowOff>190379</xdr:rowOff>
    </xdr:from>
    <xdr:to>
      <xdr:col>3</xdr:col>
      <xdr:colOff>47626</xdr:colOff>
      <xdr:row>86</xdr:row>
      <xdr:rowOff>6351</xdr:rowOff>
    </xdr:to>
    <xdr:sp macro="" textlink="">
      <xdr:nvSpPr>
        <xdr:cNvPr id="143" name="MC_BR_D_root_C_mga_penetration">
          <a:extLst>
            <a:ext uri="{FF2B5EF4-FFF2-40B4-BE49-F238E27FC236}">
              <a16:creationId xmlns:a16="http://schemas.microsoft.com/office/drawing/2014/main" id="{A8DC5C74-1EED-D6F6-A958-0FEFD6FA655B}"/>
            </a:ext>
          </a:extLst>
        </xdr:cNvPr>
        <xdr:cNvSpPr/>
      </xdr:nvSpPr>
      <xdr:spPr>
        <a:xfrm>
          <a:off x="2608327" y="7562729"/>
          <a:ext cx="2439924" cy="8769472"/>
        </a:xfrm>
        <a:custGeom>
          <a:avLst/>
          <a:gdLst/>
          <a:ahLst/>
          <a:cxnLst/>
          <a:rect l="0" t="0" r="0" b="0"/>
          <a:pathLst>
            <a:path w="2439924" h="8769472">
              <a:moveTo>
                <a:pt x="12698" y="0"/>
              </a:moveTo>
              <a:lnTo>
                <a:pt x="179322" y="8763000"/>
              </a:lnTo>
              <a:lnTo>
                <a:pt x="172973" y="8756771"/>
              </a:lnTo>
              <a:lnTo>
                <a:pt x="2439923" y="8756771"/>
              </a:lnTo>
              <a:lnTo>
                <a:pt x="2439923" y="8769471"/>
              </a:lnTo>
              <a:lnTo>
                <a:pt x="172973" y="8769471"/>
              </a:lnTo>
              <a:lnTo>
                <a:pt x="166624" y="8763242"/>
              </a:lnTo>
              <a:lnTo>
                <a:pt x="0" y="242"/>
              </a:lnTo>
            </a:path>
          </a:pathLst>
        </a:custGeom>
        <a:solidFill>
          <a:srgbClr val="B4B2A9"/>
        </a:solidFill>
        <a:ln w="19050" cap="flat" cmpd="sng" algn="ctr">
          <a:noFill/>
          <a:prstDash val="solid"/>
          <a:miter lim="800000"/>
        </a:ln>
        <a:effectLst/>
        <a:extLst>
          <a:ext uri="{91240B29-F687-4F45-9708-019B960494DF}">
            <a14:hiddenLine xmlns:a14="http://schemas.microsoft.com/office/drawing/2010/main" w="19050" cap="flat" cmpd="sng" algn="ctr">
              <a:solidFill>
                <a:schemeClr val="accent1"/>
              </a:solidFill>
              <a:prstDash val="solid"/>
              <a:miter lim="800000"/>
            </a14:hiddenLine>
          </a:ext>
        </a:extLst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oneCellAnchor>
    <xdr:from>
      <xdr:col>2</xdr:col>
      <xdr:colOff>286385</xdr:colOff>
      <xdr:row>85</xdr:row>
      <xdr:rowOff>99250</xdr:rowOff>
    </xdr:from>
    <xdr:ext cx="842346" cy="182550"/>
    <xdr:sp macro="_xll.MC_OnBranchLabelClick" textlink="">
      <xdr:nvSpPr>
        <xdr:cNvPr id="144" name="MC_BN_D_root_C_mga_penetration">
          <a:extLst>
            <a:ext uri="{FF2B5EF4-FFF2-40B4-BE49-F238E27FC236}">
              <a16:creationId xmlns:a16="http://schemas.microsoft.com/office/drawing/2014/main" id="{A3F6BC0F-2F96-CC55-D2E0-C957EA9D6094}"/>
            </a:ext>
          </a:extLst>
        </xdr:cNvPr>
        <xdr:cNvSpPr txBox="1"/>
      </xdr:nvSpPr>
      <xdr:spPr>
        <a:xfrm>
          <a:off x="2810510" y="16234600"/>
          <a:ext cx="842346" cy="182550"/>
        </a:xfrm>
        <a:prstGeom prst="rect">
          <a:avLst/>
        </a:prstGeom>
        <a:solidFill>
          <a:srgbClr val="FFFFFF"/>
        </a:solidFill>
        <a:ln w="9525" cmpd="sng">
          <a:solidFill>
            <a:srgbClr val="D8D8D8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none" lIns="27432" tIns="32004" rIns="27432" bIns="32004" rtlCol="0" anchor="t">
          <a:spAutoFit/>
        </a:bodyPr>
        <a:lstStyle/>
        <a:p>
          <a:r>
            <a:rPr lang="en-US" sz="800">
              <a:solidFill>
                <a:srgbClr val="B4B2A9"/>
              </a:solidFill>
              <a:latin typeface="Arial" panose="020B0604020202020204" pitchFamily="34" charset="0"/>
            </a:rPr>
            <a:t>MGA Partnership</a:t>
          </a:r>
          <a:endParaRPr lang="LID4096" sz="800">
            <a:solidFill>
              <a:srgbClr val="B4B2A9"/>
            </a:solidFill>
            <a:latin typeface="Arial" panose="020B0604020202020204" pitchFamily="34" charset="0"/>
          </a:endParaRPr>
        </a:p>
      </xdr:txBody>
    </xdr:sp>
    <xdr:clientData/>
  </xdr:oneCellAnchor>
  <xdr:twoCellAnchor>
    <xdr:from>
      <xdr:col>2</xdr:col>
      <xdr:colOff>84202</xdr:colOff>
      <xdr:row>39</xdr:row>
      <xdr:rowOff>190404</xdr:rowOff>
    </xdr:from>
    <xdr:to>
      <xdr:col>3</xdr:col>
      <xdr:colOff>47626</xdr:colOff>
      <xdr:row>98</xdr:row>
      <xdr:rowOff>6351</xdr:rowOff>
    </xdr:to>
    <xdr:sp macro="" textlink="">
      <xdr:nvSpPr>
        <xdr:cNvPr id="145" name="MC_BR_D_root_T_no_launch">
          <a:extLst>
            <a:ext uri="{FF2B5EF4-FFF2-40B4-BE49-F238E27FC236}">
              <a16:creationId xmlns:a16="http://schemas.microsoft.com/office/drawing/2014/main" id="{1D7C7E6F-E1CB-5FEB-43D0-19B108BB69DE}"/>
            </a:ext>
          </a:extLst>
        </xdr:cNvPr>
        <xdr:cNvSpPr/>
      </xdr:nvSpPr>
      <xdr:spPr>
        <a:xfrm>
          <a:off x="2608327" y="7562754"/>
          <a:ext cx="2439924" cy="11055447"/>
        </a:xfrm>
        <a:custGeom>
          <a:avLst/>
          <a:gdLst/>
          <a:ahLst/>
          <a:cxnLst/>
          <a:rect l="0" t="0" r="0" b="0"/>
          <a:pathLst>
            <a:path w="2439924" h="11055447">
              <a:moveTo>
                <a:pt x="12698" y="0"/>
              </a:moveTo>
              <a:lnTo>
                <a:pt x="179322" y="11049000"/>
              </a:lnTo>
              <a:lnTo>
                <a:pt x="172973" y="11042746"/>
              </a:lnTo>
              <a:lnTo>
                <a:pt x="2439923" y="11042746"/>
              </a:lnTo>
              <a:lnTo>
                <a:pt x="2439923" y="11055446"/>
              </a:lnTo>
              <a:lnTo>
                <a:pt x="172973" y="11055446"/>
              </a:lnTo>
              <a:lnTo>
                <a:pt x="166624" y="11049192"/>
              </a:lnTo>
              <a:lnTo>
                <a:pt x="0" y="192"/>
              </a:lnTo>
            </a:path>
          </a:pathLst>
        </a:custGeom>
        <a:solidFill>
          <a:srgbClr val="B4B2A9"/>
        </a:solidFill>
        <a:ln w="19050" cap="flat" cmpd="sng" algn="ctr">
          <a:noFill/>
          <a:prstDash val="solid"/>
          <a:miter lim="800000"/>
        </a:ln>
        <a:effectLst/>
        <a:extLst>
          <a:ext uri="{91240B29-F687-4F45-9708-019B960494DF}">
            <a14:hiddenLine xmlns:a14="http://schemas.microsoft.com/office/drawing/2010/main" w="19050" cap="flat" cmpd="sng" algn="ctr">
              <a:solidFill>
                <a:schemeClr val="accent1"/>
              </a:solidFill>
              <a:prstDash val="solid"/>
              <a:miter lim="800000"/>
            </a14:hiddenLine>
          </a:ext>
        </a:extLst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oneCellAnchor>
    <xdr:from>
      <xdr:col>2</xdr:col>
      <xdr:colOff>286385</xdr:colOff>
      <xdr:row>97</xdr:row>
      <xdr:rowOff>99250</xdr:rowOff>
    </xdr:from>
    <xdr:ext cx="656846" cy="182550"/>
    <xdr:sp macro="_xll.MC_OnBranchLabelClick" textlink="">
      <xdr:nvSpPr>
        <xdr:cNvPr id="146" name="MC_BN_D_root_T_no_launch">
          <a:extLst>
            <a:ext uri="{FF2B5EF4-FFF2-40B4-BE49-F238E27FC236}">
              <a16:creationId xmlns:a16="http://schemas.microsoft.com/office/drawing/2014/main" id="{FA02CE3F-6512-8875-D724-FD06838AC908}"/>
            </a:ext>
          </a:extLst>
        </xdr:cNvPr>
        <xdr:cNvSpPr txBox="1"/>
      </xdr:nvSpPr>
      <xdr:spPr>
        <a:xfrm>
          <a:off x="2810510" y="18520600"/>
          <a:ext cx="656846" cy="182550"/>
        </a:xfrm>
        <a:prstGeom prst="rect">
          <a:avLst/>
        </a:prstGeom>
        <a:solidFill>
          <a:srgbClr val="FFFFFF"/>
        </a:solidFill>
        <a:ln w="9525" cmpd="sng">
          <a:solidFill>
            <a:srgbClr val="D8D8D8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none" lIns="27432" tIns="32004" rIns="27432" bIns="32004" rtlCol="0" anchor="t">
          <a:spAutoFit/>
        </a:bodyPr>
        <a:lstStyle/>
        <a:p>
          <a:r>
            <a:rPr lang="en-US" sz="800">
              <a:solidFill>
                <a:srgbClr val="B4B2A9"/>
              </a:solidFill>
              <a:latin typeface="Arial" panose="020B0604020202020204" pitchFamily="34" charset="0"/>
            </a:rPr>
            <a:t>Don't Launch</a:t>
          </a:r>
          <a:endParaRPr lang="LID4096" sz="800">
            <a:solidFill>
              <a:srgbClr val="B4B2A9"/>
            </a:solidFill>
            <a:latin typeface="Arial" panose="020B0604020202020204" pitchFamily="34" charset="0"/>
          </a:endParaRPr>
        </a:p>
      </xdr:txBody>
    </xdr:sp>
    <xdr:clientData/>
  </xdr:oneCellAnchor>
  <xdr:twoCellAnchor>
    <xdr:from>
      <xdr:col>3</xdr:col>
      <xdr:colOff>84348</xdr:colOff>
      <xdr:row>21</xdr:row>
      <xdr:rowOff>184150</xdr:rowOff>
    </xdr:from>
    <xdr:to>
      <xdr:col>4</xdr:col>
      <xdr:colOff>47626</xdr:colOff>
      <xdr:row>26</xdr:row>
      <xdr:rowOff>1358</xdr:rowOff>
    </xdr:to>
    <xdr:sp macro="" textlink="">
      <xdr:nvSpPr>
        <xdr:cNvPr id="147" name="MC_BR_C_full_lossratio_C_full_cat_fav">
          <a:extLst>
            <a:ext uri="{FF2B5EF4-FFF2-40B4-BE49-F238E27FC236}">
              <a16:creationId xmlns:a16="http://schemas.microsoft.com/office/drawing/2014/main" id="{697E7960-5212-9409-417A-E499B6A55858}"/>
            </a:ext>
          </a:extLst>
        </xdr:cNvPr>
        <xdr:cNvSpPr/>
      </xdr:nvSpPr>
      <xdr:spPr>
        <a:xfrm>
          <a:off x="5084973" y="4127500"/>
          <a:ext cx="2201653" cy="769708"/>
        </a:xfrm>
        <a:custGeom>
          <a:avLst/>
          <a:gdLst/>
          <a:ahLst/>
          <a:cxnLst/>
          <a:rect l="0" t="0" r="0" b="0"/>
          <a:pathLst>
            <a:path w="2201653" h="769708">
              <a:moveTo>
                <a:pt x="0" y="766993"/>
              </a:moveTo>
              <a:lnTo>
                <a:pt x="166624" y="4993"/>
              </a:lnTo>
              <a:lnTo>
                <a:pt x="172827" y="0"/>
              </a:lnTo>
              <a:lnTo>
                <a:pt x="2201652" y="0"/>
              </a:lnTo>
              <a:lnTo>
                <a:pt x="2201652" y="12700"/>
              </a:lnTo>
              <a:lnTo>
                <a:pt x="172827" y="12700"/>
              </a:lnTo>
              <a:lnTo>
                <a:pt x="179030" y="7707"/>
              </a:lnTo>
              <a:lnTo>
                <a:pt x="12407" y="769707"/>
              </a:lnTo>
            </a:path>
          </a:pathLst>
        </a:custGeom>
        <a:solidFill>
          <a:srgbClr val="B4B2A9"/>
        </a:solidFill>
        <a:ln w="19050" cap="flat" cmpd="sng" algn="ctr">
          <a:noFill/>
          <a:prstDash val="solid"/>
          <a:miter lim="800000"/>
        </a:ln>
        <a:effectLst/>
        <a:extLst>
          <a:ext uri="{91240B29-F687-4F45-9708-019B960494DF}">
            <a14:hiddenLine xmlns:a14="http://schemas.microsoft.com/office/drawing/2010/main" w="19050" cap="flat" cmpd="sng" algn="ctr">
              <a:solidFill>
                <a:schemeClr val="accent1"/>
              </a:solidFill>
              <a:prstDash val="solid"/>
              <a:miter lim="800000"/>
            </a14:hiddenLine>
          </a:ext>
        </a:extLst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oneCellAnchor>
    <xdr:from>
      <xdr:col>3</xdr:col>
      <xdr:colOff>286385</xdr:colOff>
      <xdr:row>21</xdr:row>
      <xdr:rowOff>99251</xdr:rowOff>
    </xdr:from>
    <xdr:ext cx="873765" cy="182550"/>
    <xdr:sp macro="_xll.MC_OnBranchLabelClick" textlink="">
      <xdr:nvSpPr>
        <xdr:cNvPr id="148" name="MC_BN_C_full_lossratio_C_full_cat_fav">
          <a:extLst>
            <a:ext uri="{FF2B5EF4-FFF2-40B4-BE49-F238E27FC236}">
              <a16:creationId xmlns:a16="http://schemas.microsoft.com/office/drawing/2014/main" id="{7EBCEE6D-EF03-C6A2-0560-DD97679D7AA4}"/>
            </a:ext>
          </a:extLst>
        </xdr:cNvPr>
        <xdr:cNvSpPr txBox="1"/>
      </xdr:nvSpPr>
      <xdr:spPr>
        <a:xfrm>
          <a:off x="5287010" y="4042601"/>
          <a:ext cx="873765" cy="182550"/>
        </a:xfrm>
        <a:prstGeom prst="rect">
          <a:avLst/>
        </a:prstGeom>
        <a:solidFill>
          <a:srgbClr val="FFFFFF"/>
        </a:solidFill>
        <a:ln w="9525" cmpd="sng">
          <a:solidFill>
            <a:srgbClr val="D8D8D8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none" lIns="27432" tIns="32004" rIns="27432" bIns="32004" rtlCol="0" anchor="t">
          <a:spAutoFit/>
        </a:bodyPr>
        <a:lstStyle/>
        <a:p>
          <a:r>
            <a:rPr lang="en-US" sz="800">
              <a:solidFill>
                <a:srgbClr val="B4B2A9"/>
              </a:solidFill>
              <a:latin typeface="Arial" panose="020B0604020202020204" pitchFamily="34" charset="0"/>
            </a:rPr>
            <a:t>Favorable (&lt;55%)</a:t>
          </a:r>
          <a:endParaRPr lang="LID4096" sz="800">
            <a:solidFill>
              <a:srgbClr val="B4B2A9"/>
            </a:solidFill>
            <a:latin typeface="Arial" panose="020B0604020202020204" pitchFamily="34" charset="0"/>
          </a:endParaRPr>
        </a:p>
      </xdr:txBody>
    </xdr:sp>
    <xdr:clientData/>
  </xdr:oneCellAnchor>
  <xdr:twoCellAnchor>
    <xdr:from>
      <xdr:col>3</xdr:col>
      <xdr:colOff>84348</xdr:colOff>
      <xdr:row>25</xdr:row>
      <xdr:rowOff>189143</xdr:rowOff>
    </xdr:from>
    <xdr:to>
      <xdr:col>4</xdr:col>
      <xdr:colOff>47626</xdr:colOff>
      <xdr:row>30</xdr:row>
      <xdr:rowOff>6351</xdr:rowOff>
    </xdr:to>
    <xdr:sp macro="" textlink="">
      <xdr:nvSpPr>
        <xdr:cNvPr id="149" name="MC_BR_C_full_lossratio_C_full_cat_exp">
          <a:extLst>
            <a:ext uri="{FF2B5EF4-FFF2-40B4-BE49-F238E27FC236}">
              <a16:creationId xmlns:a16="http://schemas.microsoft.com/office/drawing/2014/main" id="{6525554A-818C-18C7-D77A-11794DF13BE8}"/>
            </a:ext>
          </a:extLst>
        </xdr:cNvPr>
        <xdr:cNvSpPr/>
      </xdr:nvSpPr>
      <xdr:spPr>
        <a:xfrm>
          <a:off x="5084973" y="4894493"/>
          <a:ext cx="2201653" cy="769708"/>
        </a:xfrm>
        <a:custGeom>
          <a:avLst/>
          <a:gdLst/>
          <a:ahLst/>
          <a:cxnLst/>
          <a:rect l="0" t="0" r="0" b="0"/>
          <a:pathLst>
            <a:path w="2201653" h="769708">
              <a:moveTo>
                <a:pt x="12407" y="0"/>
              </a:moveTo>
              <a:lnTo>
                <a:pt x="179030" y="762000"/>
              </a:lnTo>
              <a:lnTo>
                <a:pt x="172827" y="757007"/>
              </a:lnTo>
              <a:lnTo>
                <a:pt x="2201652" y="757007"/>
              </a:lnTo>
              <a:lnTo>
                <a:pt x="2201652" y="769707"/>
              </a:lnTo>
              <a:lnTo>
                <a:pt x="172827" y="769707"/>
              </a:lnTo>
              <a:lnTo>
                <a:pt x="166624" y="764714"/>
              </a:lnTo>
              <a:lnTo>
                <a:pt x="0" y="2714"/>
              </a:lnTo>
            </a:path>
          </a:pathLst>
        </a:custGeom>
        <a:solidFill>
          <a:srgbClr val="B4B2A9"/>
        </a:solidFill>
        <a:ln w="19050" cap="flat" cmpd="sng" algn="ctr">
          <a:noFill/>
          <a:prstDash val="solid"/>
          <a:miter lim="800000"/>
        </a:ln>
        <a:effectLst/>
        <a:extLst>
          <a:ext uri="{91240B29-F687-4F45-9708-019B960494DF}">
            <a14:hiddenLine xmlns:a14="http://schemas.microsoft.com/office/drawing/2010/main" w="19050" cap="flat" cmpd="sng" algn="ctr">
              <a:solidFill>
                <a:schemeClr val="accent1"/>
              </a:solidFill>
              <a:prstDash val="solid"/>
              <a:miter lim="800000"/>
            </a14:hiddenLine>
          </a:ext>
        </a:extLst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oneCellAnchor>
    <xdr:from>
      <xdr:col>3</xdr:col>
      <xdr:colOff>286385</xdr:colOff>
      <xdr:row>29</xdr:row>
      <xdr:rowOff>99251</xdr:rowOff>
    </xdr:from>
    <xdr:ext cx="933782" cy="182550"/>
    <xdr:sp macro="_xll.MC_OnBranchLabelClick" textlink="">
      <xdr:nvSpPr>
        <xdr:cNvPr id="150" name="MC_BN_C_full_lossratio_C_full_cat_exp">
          <a:extLst>
            <a:ext uri="{FF2B5EF4-FFF2-40B4-BE49-F238E27FC236}">
              <a16:creationId xmlns:a16="http://schemas.microsoft.com/office/drawing/2014/main" id="{BD11E0AE-E3D4-92AA-19B5-6F99980030FF}"/>
            </a:ext>
          </a:extLst>
        </xdr:cNvPr>
        <xdr:cNvSpPr txBox="1"/>
      </xdr:nvSpPr>
      <xdr:spPr>
        <a:xfrm>
          <a:off x="5287010" y="5566601"/>
          <a:ext cx="933782" cy="182550"/>
        </a:xfrm>
        <a:prstGeom prst="rect">
          <a:avLst/>
        </a:prstGeom>
        <a:solidFill>
          <a:srgbClr val="FFFFFF"/>
        </a:solidFill>
        <a:ln w="9525" cmpd="sng">
          <a:solidFill>
            <a:srgbClr val="D8D8D8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none" lIns="27432" tIns="32004" rIns="27432" bIns="32004" rtlCol="0" anchor="t">
          <a:spAutoFit/>
        </a:bodyPr>
        <a:lstStyle/>
        <a:p>
          <a:r>
            <a:rPr lang="en-US" sz="800">
              <a:solidFill>
                <a:srgbClr val="B4B2A9"/>
              </a:solidFill>
              <a:latin typeface="Arial" panose="020B0604020202020204" pitchFamily="34" charset="0"/>
            </a:rPr>
            <a:t>Expected (55-75%)</a:t>
          </a:r>
          <a:endParaRPr lang="LID4096" sz="800">
            <a:solidFill>
              <a:srgbClr val="B4B2A9"/>
            </a:solidFill>
            <a:latin typeface="Arial" panose="020B0604020202020204" pitchFamily="34" charset="0"/>
          </a:endParaRPr>
        </a:p>
      </xdr:txBody>
    </xdr:sp>
    <xdr:clientData/>
  </xdr:oneCellAnchor>
  <xdr:twoCellAnchor>
    <xdr:from>
      <xdr:col>3</xdr:col>
      <xdr:colOff>84225</xdr:colOff>
      <xdr:row>25</xdr:row>
      <xdr:rowOff>189947</xdr:rowOff>
    </xdr:from>
    <xdr:to>
      <xdr:col>4</xdr:col>
      <xdr:colOff>47626</xdr:colOff>
      <xdr:row>36</xdr:row>
      <xdr:rowOff>6351</xdr:rowOff>
    </xdr:to>
    <xdr:sp macro="" textlink="">
      <xdr:nvSpPr>
        <xdr:cNvPr id="151" name="MC_BR_C_full_lossratio_C_full_cat_adv">
          <a:extLst>
            <a:ext uri="{FF2B5EF4-FFF2-40B4-BE49-F238E27FC236}">
              <a16:creationId xmlns:a16="http://schemas.microsoft.com/office/drawing/2014/main" id="{16E290AD-D52F-5F4C-D0DE-17B307FF6352}"/>
            </a:ext>
          </a:extLst>
        </xdr:cNvPr>
        <xdr:cNvSpPr/>
      </xdr:nvSpPr>
      <xdr:spPr>
        <a:xfrm>
          <a:off x="5084850" y="4895297"/>
          <a:ext cx="2201776" cy="1911904"/>
        </a:xfrm>
        <a:custGeom>
          <a:avLst/>
          <a:gdLst/>
          <a:ahLst/>
          <a:cxnLst/>
          <a:rect l="0" t="0" r="0" b="0"/>
          <a:pathLst>
            <a:path w="2201776" h="1911904">
              <a:moveTo>
                <a:pt x="12652" y="0"/>
              </a:moveTo>
              <a:lnTo>
                <a:pt x="179276" y="1905000"/>
              </a:lnTo>
              <a:lnTo>
                <a:pt x="172950" y="1899203"/>
              </a:lnTo>
              <a:lnTo>
                <a:pt x="2201775" y="1899203"/>
              </a:lnTo>
              <a:lnTo>
                <a:pt x="2201775" y="1911903"/>
              </a:lnTo>
              <a:lnTo>
                <a:pt x="172950" y="1911903"/>
              </a:lnTo>
              <a:lnTo>
                <a:pt x="166624" y="1906106"/>
              </a:lnTo>
              <a:lnTo>
                <a:pt x="0" y="1106"/>
              </a:lnTo>
            </a:path>
          </a:pathLst>
        </a:custGeom>
        <a:solidFill>
          <a:srgbClr val="B4B2A9"/>
        </a:solidFill>
        <a:ln w="19050" cap="flat" cmpd="sng" algn="ctr">
          <a:noFill/>
          <a:prstDash val="solid"/>
          <a:miter lim="800000"/>
        </a:ln>
        <a:effectLst/>
        <a:extLst>
          <a:ext uri="{91240B29-F687-4F45-9708-019B960494DF}">
            <a14:hiddenLine xmlns:a14="http://schemas.microsoft.com/office/drawing/2010/main" w="19050" cap="flat" cmpd="sng" algn="ctr">
              <a:solidFill>
                <a:schemeClr val="accent1"/>
              </a:solidFill>
              <a:prstDash val="solid"/>
              <a:miter lim="800000"/>
            </a14:hiddenLine>
          </a:ext>
        </a:extLst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oneCellAnchor>
    <xdr:from>
      <xdr:col>3</xdr:col>
      <xdr:colOff>286385</xdr:colOff>
      <xdr:row>35</xdr:row>
      <xdr:rowOff>99251</xdr:rowOff>
    </xdr:from>
    <xdr:ext cx="793935" cy="182550"/>
    <xdr:sp macro="_xll.MC_OnBranchLabelClick" textlink="">
      <xdr:nvSpPr>
        <xdr:cNvPr id="152" name="MC_BN_C_full_lossratio_C_full_cat_adv">
          <a:extLst>
            <a:ext uri="{FF2B5EF4-FFF2-40B4-BE49-F238E27FC236}">
              <a16:creationId xmlns:a16="http://schemas.microsoft.com/office/drawing/2014/main" id="{0539AF3A-A288-43D8-47E8-C566D4C706B2}"/>
            </a:ext>
          </a:extLst>
        </xdr:cNvPr>
        <xdr:cNvSpPr txBox="1"/>
      </xdr:nvSpPr>
      <xdr:spPr>
        <a:xfrm>
          <a:off x="5287010" y="6709601"/>
          <a:ext cx="793935" cy="182550"/>
        </a:xfrm>
        <a:prstGeom prst="rect">
          <a:avLst/>
        </a:prstGeom>
        <a:solidFill>
          <a:srgbClr val="FFFFFF"/>
        </a:solidFill>
        <a:ln w="9525" cmpd="sng">
          <a:solidFill>
            <a:srgbClr val="D8D8D8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none" lIns="27432" tIns="32004" rIns="27432" bIns="32004" rtlCol="0" anchor="t">
          <a:spAutoFit/>
        </a:bodyPr>
        <a:lstStyle/>
        <a:p>
          <a:r>
            <a:rPr lang="en-US" sz="800">
              <a:solidFill>
                <a:srgbClr val="B4B2A9"/>
              </a:solidFill>
              <a:latin typeface="Arial" panose="020B0604020202020204" pitchFamily="34" charset="0"/>
            </a:rPr>
            <a:t>Adverse (&gt;75%)</a:t>
          </a:r>
          <a:endParaRPr lang="LID4096" sz="800">
            <a:solidFill>
              <a:srgbClr val="B4B2A9"/>
            </a:solidFill>
            <a:latin typeface="Arial" panose="020B0604020202020204" pitchFamily="34" charset="0"/>
          </a:endParaRPr>
        </a:p>
      </xdr:txBody>
    </xdr:sp>
    <xdr:clientData/>
  </xdr:oneCellAnchor>
  <xdr:twoCellAnchor>
    <xdr:from>
      <xdr:col>4</xdr:col>
      <xdr:colOff>84733</xdr:colOff>
      <xdr:row>19</xdr:row>
      <xdr:rowOff>184150</xdr:rowOff>
    </xdr:from>
    <xdr:to>
      <xdr:col>5</xdr:col>
      <xdr:colOff>47626</xdr:colOff>
      <xdr:row>22</xdr:row>
      <xdr:rowOff>2545</xdr:rowOff>
    </xdr:to>
    <xdr:sp macro="" textlink="">
      <xdr:nvSpPr>
        <xdr:cNvPr id="153" name="MC_BR_C_full_cat_fav_T_full_fav_ok">
          <a:extLst>
            <a:ext uri="{FF2B5EF4-FFF2-40B4-BE49-F238E27FC236}">
              <a16:creationId xmlns:a16="http://schemas.microsoft.com/office/drawing/2014/main" id="{E0E8E7BA-D726-E310-9E04-FCED019E3A76}"/>
            </a:ext>
          </a:extLst>
        </xdr:cNvPr>
        <xdr:cNvSpPr/>
      </xdr:nvSpPr>
      <xdr:spPr>
        <a:xfrm>
          <a:off x="7323733" y="3746500"/>
          <a:ext cx="2777531" cy="389895"/>
        </a:xfrm>
        <a:custGeom>
          <a:avLst/>
          <a:gdLst/>
          <a:ahLst/>
          <a:cxnLst/>
          <a:rect l="0" t="0" r="0" b="0"/>
          <a:pathLst>
            <a:path w="2777531" h="389895">
              <a:moveTo>
                <a:pt x="0" y="384806"/>
              </a:moveTo>
              <a:lnTo>
                <a:pt x="166624" y="3806"/>
              </a:lnTo>
              <a:lnTo>
                <a:pt x="172442" y="0"/>
              </a:lnTo>
              <a:lnTo>
                <a:pt x="2777530" y="0"/>
              </a:lnTo>
              <a:lnTo>
                <a:pt x="2777530" y="12700"/>
              </a:lnTo>
              <a:lnTo>
                <a:pt x="172442" y="12700"/>
              </a:lnTo>
              <a:lnTo>
                <a:pt x="178260" y="8894"/>
              </a:lnTo>
              <a:lnTo>
                <a:pt x="11636" y="389894"/>
              </a:lnTo>
            </a:path>
          </a:pathLst>
        </a:custGeom>
        <a:solidFill>
          <a:srgbClr val="B4B2A9"/>
        </a:solidFill>
        <a:ln w="19050" cap="flat" cmpd="sng" algn="ctr">
          <a:noFill/>
          <a:prstDash val="solid"/>
          <a:miter lim="800000"/>
        </a:ln>
        <a:effectLst/>
        <a:extLst>
          <a:ext uri="{91240B29-F687-4F45-9708-019B960494DF}">
            <a14:hiddenLine xmlns:a14="http://schemas.microsoft.com/office/drawing/2010/main" w="19050" cap="flat" cmpd="sng" algn="ctr">
              <a:solidFill>
                <a:schemeClr val="accent1"/>
              </a:solidFill>
              <a:prstDash val="solid"/>
              <a:miter lim="800000"/>
            </a14:hiddenLine>
          </a:ext>
        </a:extLst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oneCellAnchor>
    <xdr:from>
      <xdr:col>4</xdr:col>
      <xdr:colOff>286385</xdr:colOff>
      <xdr:row>19</xdr:row>
      <xdr:rowOff>99251</xdr:rowOff>
    </xdr:from>
    <xdr:ext cx="762516" cy="182550"/>
    <xdr:sp macro="_xll.MC_OnBranchLabelClick" textlink="">
      <xdr:nvSpPr>
        <xdr:cNvPr id="154" name="MC_BN_C_full_cat_fav_T_full_fav_ok">
          <a:extLst>
            <a:ext uri="{FF2B5EF4-FFF2-40B4-BE49-F238E27FC236}">
              <a16:creationId xmlns:a16="http://schemas.microsoft.com/office/drawing/2014/main" id="{129AE3A8-0A93-E20E-5A40-F17F52DB1BE0}"/>
            </a:ext>
          </a:extLst>
        </xdr:cNvPr>
        <xdr:cNvSpPr txBox="1"/>
      </xdr:nvSpPr>
      <xdr:spPr>
        <a:xfrm>
          <a:off x="7525385" y="3661601"/>
          <a:ext cx="762516" cy="182550"/>
        </a:xfrm>
        <a:prstGeom prst="rect">
          <a:avLst/>
        </a:prstGeom>
        <a:solidFill>
          <a:srgbClr val="FFFFFF"/>
        </a:solidFill>
        <a:ln w="9525" cmpd="sng">
          <a:solidFill>
            <a:srgbClr val="D8D8D8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none" lIns="27432" tIns="32004" rIns="27432" bIns="32004" rtlCol="0" anchor="t">
          <a:spAutoFit/>
        </a:bodyPr>
        <a:lstStyle/>
        <a:p>
          <a:r>
            <a:rPr lang="en-US" sz="800">
              <a:solidFill>
                <a:srgbClr val="B4B2A9"/>
              </a:solidFill>
              <a:latin typeface="Arial" panose="020B0604020202020204" pitchFamily="34" charset="0"/>
            </a:rPr>
            <a:t>No Major Event</a:t>
          </a:r>
          <a:endParaRPr lang="LID4096" sz="800">
            <a:solidFill>
              <a:srgbClr val="B4B2A9"/>
            </a:solidFill>
            <a:latin typeface="Arial" panose="020B0604020202020204" pitchFamily="34" charset="0"/>
          </a:endParaRPr>
        </a:p>
      </xdr:txBody>
    </xdr:sp>
    <xdr:clientData/>
  </xdr:oneCellAnchor>
  <xdr:twoCellAnchor>
    <xdr:from>
      <xdr:col>4</xdr:col>
      <xdr:colOff>84733</xdr:colOff>
      <xdr:row>21</xdr:row>
      <xdr:rowOff>187956</xdr:rowOff>
    </xdr:from>
    <xdr:to>
      <xdr:col>5</xdr:col>
      <xdr:colOff>47626</xdr:colOff>
      <xdr:row>24</xdr:row>
      <xdr:rowOff>6351</xdr:rowOff>
    </xdr:to>
    <xdr:sp macro="" textlink="">
      <xdr:nvSpPr>
        <xdr:cNvPr id="155" name="MC_BR_C_full_cat_fav_T_full_fav_cat">
          <a:extLst>
            <a:ext uri="{FF2B5EF4-FFF2-40B4-BE49-F238E27FC236}">
              <a16:creationId xmlns:a16="http://schemas.microsoft.com/office/drawing/2014/main" id="{1F11A0EB-5519-B344-D715-E3024F4AC9EF}"/>
            </a:ext>
          </a:extLst>
        </xdr:cNvPr>
        <xdr:cNvSpPr/>
      </xdr:nvSpPr>
      <xdr:spPr>
        <a:xfrm>
          <a:off x="7323733" y="4131306"/>
          <a:ext cx="2777531" cy="389895"/>
        </a:xfrm>
        <a:custGeom>
          <a:avLst/>
          <a:gdLst/>
          <a:ahLst/>
          <a:cxnLst/>
          <a:rect l="0" t="0" r="0" b="0"/>
          <a:pathLst>
            <a:path w="2777531" h="389895">
              <a:moveTo>
                <a:pt x="11636" y="0"/>
              </a:moveTo>
              <a:lnTo>
                <a:pt x="178260" y="381000"/>
              </a:lnTo>
              <a:lnTo>
                <a:pt x="172442" y="377194"/>
              </a:lnTo>
              <a:lnTo>
                <a:pt x="2777530" y="377194"/>
              </a:lnTo>
              <a:lnTo>
                <a:pt x="2777530" y="389894"/>
              </a:lnTo>
              <a:lnTo>
                <a:pt x="172442" y="389894"/>
              </a:lnTo>
              <a:lnTo>
                <a:pt x="166624" y="386088"/>
              </a:lnTo>
              <a:lnTo>
                <a:pt x="0" y="5088"/>
              </a:lnTo>
            </a:path>
          </a:pathLst>
        </a:custGeom>
        <a:solidFill>
          <a:srgbClr val="B4B2A9"/>
        </a:solidFill>
        <a:ln w="19050" cap="flat" cmpd="sng" algn="ctr">
          <a:noFill/>
          <a:prstDash val="solid"/>
          <a:miter lim="800000"/>
        </a:ln>
        <a:effectLst/>
        <a:extLst>
          <a:ext uri="{91240B29-F687-4F45-9708-019B960494DF}">
            <a14:hiddenLine xmlns:a14="http://schemas.microsoft.com/office/drawing/2010/main" w="19050" cap="flat" cmpd="sng" algn="ctr">
              <a:solidFill>
                <a:schemeClr val="accent1"/>
              </a:solidFill>
              <a:prstDash val="solid"/>
              <a:miter lim="800000"/>
            </a14:hiddenLine>
          </a:ext>
        </a:extLst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oneCellAnchor>
    <xdr:from>
      <xdr:col>4</xdr:col>
      <xdr:colOff>286385</xdr:colOff>
      <xdr:row>23</xdr:row>
      <xdr:rowOff>99251</xdr:rowOff>
    </xdr:from>
    <xdr:ext cx="922304" cy="182550"/>
    <xdr:sp macro="_xll.MC_OnBranchLabelClick" textlink="">
      <xdr:nvSpPr>
        <xdr:cNvPr id="156" name="MC_BN_C_full_cat_fav_T_full_fav_cat">
          <a:extLst>
            <a:ext uri="{FF2B5EF4-FFF2-40B4-BE49-F238E27FC236}">
              <a16:creationId xmlns:a16="http://schemas.microsoft.com/office/drawing/2014/main" id="{EE060F74-E752-5BA2-86C2-76A8FF2CD964}"/>
            </a:ext>
          </a:extLst>
        </xdr:cNvPr>
        <xdr:cNvSpPr txBox="1"/>
      </xdr:nvSpPr>
      <xdr:spPr>
        <a:xfrm>
          <a:off x="7525385" y="4423601"/>
          <a:ext cx="922304" cy="182550"/>
        </a:xfrm>
        <a:prstGeom prst="rect">
          <a:avLst/>
        </a:prstGeom>
        <a:solidFill>
          <a:srgbClr val="FFFFFF"/>
        </a:solidFill>
        <a:ln w="9525" cmpd="sng">
          <a:solidFill>
            <a:srgbClr val="D8D8D8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none" lIns="27432" tIns="32004" rIns="27432" bIns="32004" rtlCol="0" anchor="t">
          <a:spAutoFit/>
        </a:bodyPr>
        <a:lstStyle/>
        <a:p>
          <a:r>
            <a:rPr lang="en-US" sz="800">
              <a:solidFill>
                <a:srgbClr val="B4B2A9"/>
              </a:solidFill>
              <a:latin typeface="Arial" panose="020B0604020202020204" pitchFamily="34" charset="0"/>
            </a:rPr>
            <a:t>Catastrophic Event</a:t>
          </a:r>
          <a:endParaRPr lang="LID4096" sz="800">
            <a:solidFill>
              <a:srgbClr val="B4B2A9"/>
            </a:solidFill>
            <a:latin typeface="Arial" panose="020B0604020202020204" pitchFamily="34" charset="0"/>
          </a:endParaRPr>
        </a:p>
      </xdr:txBody>
    </xdr:sp>
    <xdr:clientData/>
  </xdr:oneCellAnchor>
  <xdr:twoCellAnchor>
    <xdr:from>
      <xdr:col>4</xdr:col>
      <xdr:colOff>84733</xdr:colOff>
      <xdr:row>27</xdr:row>
      <xdr:rowOff>184150</xdr:rowOff>
    </xdr:from>
    <xdr:to>
      <xdr:col>5</xdr:col>
      <xdr:colOff>47626</xdr:colOff>
      <xdr:row>30</xdr:row>
      <xdr:rowOff>2545</xdr:rowOff>
    </xdr:to>
    <xdr:sp macro="" textlink="">
      <xdr:nvSpPr>
        <xdr:cNvPr id="157" name="MC_BR_C_full_cat_exp_T_full_exp_ok">
          <a:extLst>
            <a:ext uri="{FF2B5EF4-FFF2-40B4-BE49-F238E27FC236}">
              <a16:creationId xmlns:a16="http://schemas.microsoft.com/office/drawing/2014/main" id="{9424F062-D2C5-2D83-AEB3-25A1F5326DB6}"/>
            </a:ext>
          </a:extLst>
        </xdr:cNvPr>
        <xdr:cNvSpPr/>
      </xdr:nvSpPr>
      <xdr:spPr>
        <a:xfrm>
          <a:off x="7323733" y="5270500"/>
          <a:ext cx="2777531" cy="389895"/>
        </a:xfrm>
        <a:custGeom>
          <a:avLst/>
          <a:gdLst/>
          <a:ahLst/>
          <a:cxnLst/>
          <a:rect l="0" t="0" r="0" b="0"/>
          <a:pathLst>
            <a:path w="2777531" h="389895">
              <a:moveTo>
                <a:pt x="0" y="384806"/>
              </a:moveTo>
              <a:lnTo>
                <a:pt x="166624" y="3806"/>
              </a:lnTo>
              <a:lnTo>
                <a:pt x="172442" y="0"/>
              </a:lnTo>
              <a:lnTo>
                <a:pt x="2777530" y="0"/>
              </a:lnTo>
              <a:lnTo>
                <a:pt x="2777530" y="12700"/>
              </a:lnTo>
              <a:lnTo>
                <a:pt x="172442" y="12700"/>
              </a:lnTo>
              <a:lnTo>
                <a:pt x="178260" y="8894"/>
              </a:lnTo>
              <a:lnTo>
                <a:pt x="11636" y="389894"/>
              </a:lnTo>
            </a:path>
          </a:pathLst>
        </a:custGeom>
        <a:solidFill>
          <a:srgbClr val="B4B2A9"/>
        </a:solidFill>
        <a:ln w="19050" cap="flat" cmpd="sng" algn="ctr">
          <a:noFill/>
          <a:prstDash val="solid"/>
          <a:miter lim="800000"/>
        </a:ln>
        <a:effectLst/>
        <a:extLst>
          <a:ext uri="{91240B29-F687-4F45-9708-019B960494DF}">
            <a14:hiddenLine xmlns:a14="http://schemas.microsoft.com/office/drawing/2010/main" w="19050" cap="flat" cmpd="sng" algn="ctr">
              <a:solidFill>
                <a:schemeClr val="accent1"/>
              </a:solidFill>
              <a:prstDash val="solid"/>
              <a:miter lim="800000"/>
            </a14:hiddenLine>
          </a:ext>
        </a:extLst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oneCellAnchor>
    <xdr:from>
      <xdr:col>4</xdr:col>
      <xdr:colOff>286385</xdr:colOff>
      <xdr:row>27</xdr:row>
      <xdr:rowOff>99251</xdr:rowOff>
    </xdr:from>
    <xdr:ext cx="762516" cy="182550"/>
    <xdr:sp macro="_xll.MC_OnBranchLabelClick" textlink="">
      <xdr:nvSpPr>
        <xdr:cNvPr id="158" name="MC_BN_C_full_cat_exp_T_full_exp_ok">
          <a:extLst>
            <a:ext uri="{FF2B5EF4-FFF2-40B4-BE49-F238E27FC236}">
              <a16:creationId xmlns:a16="http://schemas.microsoft.com/office/drawing/2014/main" id="{217B1080-40EE-3ADE-611C-10E86B70CB45}"/>
            </a:ext>
          </a:extLst>
        </xdr:cNvPr>
        <xdr:cNvSpPr txBox="1"/>
      </xdr:nvSpPr>
      <xdr:spPr>
        <a:xfrm>
          <a:off x="7525385" y="5185601"/>
          <a:ext cx="762516" cy="182550"/>
        </a:xfrm>
        <a:prstGeom prst="rect">
          <a:avLst/>
        </a:prstGeom>
        <a:solidFill>
          <a:srgbClr val="FFFFFF"/>
        </a:solidFill>
        <a:ln w="9525" cmpd="sng">
          <a:solidFill>
            <a:srgbClr val="D8D8D8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none" lIns="27432" tIns="32004" rIns="27432" bIns="32004" rtlCol="0" anchor="t">
          <a:spAutoFit/>
        </a:bodyPr>
        <a:lstStyle/>
        <a:p>
          <a:r>
            <a:rPr lang="en-US" sz="800">
              <a:solidFill>
                <a:srgbClr val="B4B2A9"/>
              </a:solidFill>
              <a:latin typeface="Arial" panose="020B0604020202020204" pitchFamily="34" charset="0"/>
            </a:rPr>
            <a:t>No Major Event</a:t>
          </a:r>
          <a:endParaRPr lang="LID4096" sz="800">
            <a:solidFill>
              <a:srgbClr val="B4B2A9"/>
            </a:solidFill>
            <a:latin typeface="Arial" panose="020B0604020202020204" pitchFamily="34" charset="0"/>
          </a:endParaRPr>
        </a:p>
      </xdr:txBody>
    </xdr:sp>
    <xdr:clientData/>
  </xdr:oneCellAnchor>
  <xdr:twoCellAnchor>
    <xdr:from>
      <xdr:col>4</xdr:col>
      <xdr:colOff>84733</xdr:colOff>
      <xdr:row>29</xdr:row>
      <xdr:rowOff>187956</xdr:rowOff>
    </xdr:from>
    <xdr:to>
      <xdr:col>5</xdr:col>
      <xdr:colOff>47626</xdr:colOff>
      <xdr:row>32</xdr:row>
      <xdr:rowOff>6351</xdr:rowOff>
    </xdr:to>
    <xdr:sp macro="" textlink="">
      <xdr:nvSpPr>
        <xdr:cNvPr id="159" name="MC_BR_C_full_cat_exp_T_full_exp_cat">
          <a:extLst>
            <a:ext uri="{FF2B5EF4-FFF2-40B4-BE49-F238E27FC236}">
              <a16:creationId xmlns:a16="http://schemas.microsoft.com/office/drawing/2014/main" id="{5E11827A-1509-6BC3-F506-9AC32000B8BF}"/>
            </a:ext>
          </a:extLst>
        </xdr:cNvPr>
        <xdr:cNvSpPr/>
      </xdr:nvSpPr>
      <xdr:spPr>
        <a:xfrm>
          <a:off x="7323733" y="5655306"/>
          <a:ext cx="2777531" cy="389895"/>
        </a:xfrm>
        <a:custGeom>
          <a:avLst/>
          <a:gdLst/>
          <a:ahLst/>
          <a:cxnLst/>
          <a:rect l="0" t="0" r="0" b="0"/>
          <a:pathLst>
            <a:path w="2777531" h="389895">
              <a:moveTo>
                <a:pt x="11636" y="0"/>
              </a:moveTo>
              <a:lnTo>
                <a:pt x="178260" y="381000"/>
              </a:lnTo>
              <a:lnTo>
                <a:pt x="172442" y="377194"/>
              </a:lnTo>
              <a:lnTo>
                <a:pt x="2777530" y="377194"/>
              </a:lnTo>
              <a:lnTo>
                <a:pt x="2777530" y="389894"/>
              </a:lnTo>
              <a:lnTo>
                <a:pt x="172442" y="389894"/>
              </a:lnTo>
              <a:lnTo>
                <a:pt x="166624" y="386088"/>
              </a:lnTo>
              <a:lnTo>
                <a:pt x="0" y="5088"/>
              </a:lnTo>
            </a:path>
          </a:pathLst>
        </a:custGeom>
        <a:solidFill>
          <a:srgbClr val="B4B2A9"/>
        </a:solidFill>
        <a:ln w="19050" cap="flat" cmpd="sng" algn="ctr">
          <a:noFill/>
          <a:prstDash val="solid"/>
          <a:miter lim="800000"/>
        </a:ln>
        <a:effectLst/>
        <a:extLst>
          <a:ext uri="{91240B29-F687-4F45-9708-019B960494DF}">
            <a14:hiddenLine xmlns:a14="http://schemas.microsoft.com/office/drawing/2010/main" w="19050" cap="flat" cmpd="sng" algn="ctr">
              <a:solidFill>
                <a:schemeClr val="accent1"/>
              </a:solidFill>
              <a:prstDash val="solid"/>
              <a:miter lim="800000"/>
            </a14:hiddenLine>
          </a:ext>
        </a:extLst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oneCellAnchor>
    <xdr:from>
      <xdr:col>4</xdr:col>
      <xdr:colOff>286385</xdr:colOff>
      <xdr:row>31</xdr:row>
      <xdr:rowOff>99251</xdr:rowOff>
    </xdr:from>
    <xdr:ext cx="922304" cy="182550"/>
    <xdr:sp macro="_xll.MC_OnBranchLabelClick" textlink="">
      <xdr:nvSpPr>
        <xdr:cNvPr id="160" name="MC_BN_C_full_cat_exp_T_full_exp_cat">
          <a:extLst>
            <a:ext uri="{FF2B5EF4-FFF2-40B4-BE49-F238E27FC236}">
              <a16:creationId xmlns:a16="http://schemas.microsoft.com/office/drawing/2014/main" id="{E96AB288-C6C4-0030-E70B-562D95B03F3A}"/>
            </a:ext>
          </a:extLst>
        </xdr:cNvPr>
        <xdr:cNvSpPr txBox="1"/>
      </xdr:nvSpPr>
      <xdr:spPr>
        <a:xfrm>
          <a:off x="7525385" y="5947601"/>
          <a:ext cx="922304" cy="182550"/>
        </a:xfrm>
        <a:prstGeom prst="rect">
          <a:avLst/>
        </a:prstGeom>
        <a:solidFill>
          <a:srgbClr val="FFFFFF"/>
        </a:solidFill>
        <a:ln w="9525" cmpd="sng">
          <a:solidFill>
            <a:srgbClr val="D8D8D8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none" lIns="27432" tIns="32004" rIns="27432" bIns="32004" rtlCol="0" anchor="t">
          <a:spAutoFit/>
        </a:bodyPr>
        <a:lstStyle/>
        <a:p>
          <a:r>
            <a:rPr lang="en-US" sz="800">
              <a:solidFill>
                <a:srgbClr val="B4B2A9"/>
              </a:solidFill>
              <a:latin typeface="Arial" panose="020B0604020202020204" pitchFamily="34" charset="0"/>
            </a:rPr>
            <a:t>Catastrophic Event</a:t>
          </a:r>
          <a:endParaRPr lang="LID4096" sz="800">
            <a:solidFill>
              <a:srgbClr val="B4B2A9"/>
            </a:solidFill>
            <a:latin typeface="Arial" panose="020B0604020202020204" pitchFamily="34" charset="0"/>
          </a:endParaRPr>
        </a:p>
      </xdr:txBody>
    </xdr:sp>
    <xdr:clientData/>
  </xdr:oneCellAnchor>
  <xdr:twoCellAnchor>
    <xdr:from>
      <xdr:col>4</xdr:col>
      <xdr:colOff>84733</xdr:colOff>
      <xdr:row>33</xdr:row>
      <xdr:rowOff>184150</xdr:rowOff>
    </xdr:from>
    <xdr:to>
      <xdr:col>5</xdr:col>
      <xdr:colOff>47626</xdr:colOff>
      <xdr:row>36</xdr:row>
      <xdr:rowOff>2545</xdr:rowOff>
    </xdr:to>
    <xdr:sp macro="" textlink="">
      <xdr:nvSpPr>
        <xdr:cNvPr id="161" name="MC_BR_C_full_cat_adv_T_full_adv_ok">
          <a:extLst>
            <a:ext uri="{FF2B5EF4-FFF2-40B4-BE49-F238E27FC236}">
              <a16:creationId xmlns:a16="http://schemas.microsoft.com/office/drawing/2014/main" id="{7F02F3A5-4E54-7235-5057-59D55D73F9A6}"/>
            </a:ext>
          </a:extLst>
        </xdr:cNvPr>
        <xdr:cNvSpPr/>
      </xdr:nvSpPr>
      <xdr:spPr>
        <a:xfrm>
          <a:off x="7323733" y="6413500"/>
          <a:ext cx="2777531" cy="389895"/>
        </a:xfrm>
        <a:custGeom>
          <a:avLst/>
          <a:gdLst/>
          <a:ahLst/>
          <a:cxnLst/>
          <a:rect l="0" t="0" r="0" b="0"/>
          <a:pathLst>
            <a:path w="2777531" h="389895">
              <a:moveTo>
                <a:pt x="0" y="384806"/>
              </a:moveTo>
              <a:lnTo>
                <a:pt x="166624" y="3806"/>
              </a:lnTo>
              <a:lnTo>
                <a:pt x="172442" y="0"/>
              </a:lnTo>
              <a:lnTo>
                <a:pt x="2777530" y="0"/>
              </a:lnTo>
              <a:lnTo>
                <a:pt x="2777530" y="12700"/>
              </a:lnTo>
              <a:lnTo>
                <a:pt x="172442" y="12700"/>
              </a:lnTo>
              <a:lnTo>
                <a:pt x="178260" y="8894"/>
              </a:lnTo>
              <a:lnTo>
                <a:pt x="11636" y="389894"/>
              </a:lnTo>
            </a:path>
          </a:pathLst>
        </a:custGeom>
        <a:solidFill>
          <a:srgbClr val="B4B2A9"/>
        </a:solidFill>
        <a:ln w="19050" cap="flat" cmpd="sng" algn="ctr">
          <a:noFill/>
          <a:prstDash val="solid"/>
          <a:miter lim="800000"/>
        </a:ln>
        <a:effectLst/>
        <a:extLst>
          <a:ext uri="{91240B29-F687-4F45-9708-019B960494DF}">
            <a14:hiddenLine xmlns:a14="http://schemas.microsoft.com/office/drawing/2010/main" w="19050" cap="flat" cmpd="sng" algn="ctr">
              <a:solidFill>
                <a:schemeClr val="accent1"/>
              </a:solidFill>
              <a:prstDash val="solid"/>
              <a:miter lim="800000"/>
            </a14:hiddenLine>
          </a:ext>
        </a:extLst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oneCellAnchor>
    <xdr:from>
      <xdr:col>4</xdr:col>
      <xdr:colOff>286385</xdr:colOff>
      <xdr:row>33</xdr:row>
      <xdr:rowOff>99251</xdr:rowOff>
    </xdr:from>
    <xdr:ext cx="762516" cy="182550"/>
    <xdr:sp macro="_xll.MC_OnBranchLabelClick" textlink="">
      <xdr:nvSpPr>
        <xdr:cNvPr id="162" name="MC_BN_C_full_cat_adv_T_full_adv_ok">
          <a:extLst>
            <a:ext uri="{FF2B5EF4-FFF2-40B4-BE49-F238E27FC236}">
              <a16:creationId xmlns:a16="http://schemas.microsoft.com/office/drawing/2014/main" id="{34CEBB3C-BC79-92C9-4CF7-2D977C418FDD}"/>
            </a:ext>
          </a:extLst>
        </xdr:cNvPr>
        <xdr:cNvSpPr txBox="1"/>
      </xdr:nvSpPr>
      <xdr:spPr>
        <a:xfrm>
          <a:off x="7525385" y="6328601"/>
          <a:ext cx="762516" cy="182550"/>
        </a:xfrm>
        <a:prstGeom prst="rect">
          <a:avLst/>
        </a:prstGeom>
        <a:solidFill>
          <a:srgbClr val="FFFFFF"/>
        </a:solidFill>
        <a:ln w="9525" cmpd="sng">
          <a:solidFill>
            <a:srgbClr val="D8D8D8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none" lIns="27432" tIns="32004" rIns="27432" bIns="32004" rtlCol="0" anchor="t">
          <a:spAutoFit/>
        </a:bodyPr>
        <a:lstStyle/>
        <a:p>
          <a:r>
            <a:rPr lang="en-US" sz="800">
              <a:solidFill>
                <a:srgbClr val="B4B2A9"/>
              </a:solidFill>
              <a:latin typeface="Arial" panose="020B0604020202020204" pitchFamily="34" charset="0"/>
            </a:rPr>
            <a:t>No Major Event</a:t>
          </a:r>
          <a:endParaRPr lang="LID4096" sz="800">
            <a:solidFill>
              <a:srgbClr val="B4B2A9"/>
            </a:solidFill>
            <a:latin typeface="Arial" panose="020B0604020202020204" pitchFamily="34" charset="0"/>
          </a:endParaRPr>
        </a:p>
      </xdr:txBody>
    </xdr:sp>
    <xdr:clientData/>
  </xdr:oneCellAnchor>
  <xdr:twoCellAnchor>
    <xdr:from>
      <xdr:col>4</xdr:col>
      <xdr:colOff>84733</xdr:colOff>
      <xdr:row>35</xdr:row>
      <xdr:rowOff>187956</xdr:rowOff>
    </xdr:from>
    <xdr:to>
      <xdr:col>5</xdr:col>
      <xdr:colOff>47626</xdr:colOff>
      <xdr:row>38</xdr:row>
      <xdr:rowOff>6351</xdr:rowOff>
    </xdr:to>
    <xdr:sp macro="" textlink="">
      <xdr:nvSpPr>
        <xdr:cNvPr id="163" name="MC_BR_C_full_cat_adv_T_full_adv_cat">
          <a:extLst>
            <a:ext uri="{FF2B5EF4-FFF2-40B4-BE49-F238E27FC236}">
              <a16:creationId xmlns:a16="http://schemas.microsoft.com/office/drawing/2014/main" id="{4805C1F7-BA44-2774-65D3-F3B690F8DD68}"/>
            </a:ext>
          </a:extLst>
        </xdr:cNvPr>
        <xdr:cNvSpPr/>
      </xdr:nvSpPr>
      <xdr:spPr>
        <a:xfrm>
          <a:off x="7323733" y="6798306"/>
          <a:ext cx="2777531" cy="389895"/>
        </a:xfrm>
        <a:custGeom>
          <a:avLst/>
          <a:gdLst/>
          <a:ahLst/>
          <a:cxnLst/>
          <a:rect l="0" t="0" r="0" b="0"/>
          <a:pathLst>
            <a:path w="2777531" h="389895">
              <a:moveTo>
                <a:pt x="11636" y="0"/>
              </a:moveTo>
              <a:lnTo>
                <a:pt x="178260" y="381000"/>
              </a:lnTo>
              <a:lnTo>
                <a:pt x="172442" y="377194"/>
              </a:lnTo>
              <a:lnTo>
                <a:pt x="2777530" y="377194"/>
              </a:lnTo>
              <a:lnTo>
                <a:pt x="2777530" y="389894"/>
              </a:lnTo>
              <a:lnTo>
                <a:pt x="172442" y="389894"/>
              </a:lnTo>
              <a:lnTo>
                <a:pt x="166624" y="386088"/>
              </a:lnTo>
              <a:lnTo>
                <a:pt x="0" y="5088"/>
              </a:lnTo>
            </a:path>
          </a:pathLst>
        </a:custGeom>
        <a:solidFill>
          <a:srgbClr val="B4B2A9"/>
        </a:solidFill>
        <a:ln w="19050" cap="flat" cmpd="sng" algn="ctr">
          <a:noFill/>
          <a:prstDash val="solid"/>
          <a:miter lim="800000"/>
        </a:ln>
        <a:effectLst/>
        <a:extLst>
          <a:ext uri="{91240B29-F687-4F45-9708-019B960494DF}">
            <a14:hiddenLine xmlns:a14="http://schemas.microsoft.com/office/drawing/2010/main" w="19050" cap="flat" cmpd="sng" algn="ctr">
              <a:solidFill>
                <a:schemeClr val="accent1"/>
              </a:solidFill>
              <a:prstDash val="solid"/>
              <a:miter lim="800000"/>
            </a14:hiddenLine>
          </a:ext>
        </a:extLst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oneCellAnchor>
    <xdr:from>
      <xdr:col>4</xdr:col>
      <xdr:colOff>286385</xdr:colOff>
      <xdr:row>37</xdr:row>
      <xdr:rowOff>99251</xdr:rowOff>
    </xdr:from>
    <xdr:ext cx="922304" cy="182550"/>
    <xdr:sp macro="_xll.MC_OnBranchLabelClick" textlink="">
      <xdr:nvSpPr>
        <xdr:cNvPr id="164" name="MC_BN_C_full_cat_adv_T_full_adv_cat">
          <a:extLst>
            <a:ext uri="{FF2B5EF4-FFF2-40B4-BE49-F238E27FC236}">
              <a16:creationId xmlns:a16="http://schemas.microsoft.com/office/drawing/2014/main" id="{A0570B63-56E7-AE83-7899-0F9B930E8FB3}"/>
            </a:ext>
          </a:extLst>
        </xdr:cNvPr>
        <xdr:cNvSpPr txBox="1"/>
      </xdr:nvSpPr>
      <xdr:spPr>
        <a:xfrm>
          <a:off x="7525385" y="7090601"/>
          <a:ext cx="922304" cy="182550"/>
        </a:xfrm>
        <a:prstGeom prst="rect">
          <a:avLst/>
        </a:prstGeom>
        <a:solidFill>
          <a:srgbClr val="FFFFFF"/>
        </a:solidFill>
        <a:ln w="9525" cmpd="sng">
          <a:solidFill>
            <a:srgbClr val="D8D8D8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none" lIns="27432" tIns="32004" rIns="27432" bIns="32004" rtlCol="0" anchor="t">
          <a:spAutoFit/>
        </a:bodyPr>
        <a:lstStyle/>
        <a:p>
          <a:r>
            <a:rPr lang="en-US" sz="800">
              <a:solidFill>
                <a:srgbClr val="B4B2A9"/>
              </a:solidFill>
              <a:latin typeface="Arial" panose="020B0604020202020204" pitchFamily="34" charset="0"/>
            </a:rPr>
            <a:t>Catastrophic Event</a:t>
          </a:r>
          <a:endParaRPr lang="LID4096" sz="800">
            <a:solidFill>
              <a:srgbClr val="B4B2A9"/>
            </a:solidFill>
            <a:latin typeface="Arial" panose="020B0604020202020204" pitchFamily="34" charset="0"/>
          </a:endParaRPr>
        </a:p>
      </xdr:txBody>
    </xdr:sp>
    <xdr:clientData/>
  </xdr:oneCellAnchor>
  <xdr:twoCellAnchor>
    <xdr:from>
      <xdr:col>3</xdr:col>
      <xdr:colOff>74707</xdr:colOff>
      <xdr:row>51</xdr:row>
      <xdr:rowOff>174625</xdr:rowOff>
    </xdr:from>
    <xdr:to>
      <xdr:col>4</xdr:col>
      <xdr:colOff>47626</xdr:colOff>
      <xdr:row>66</xdr:row>
      <xdr:rowOff>991</xdr:rowOff>
    </xdr:to>
    <xdr:sp macro="" textlink="">
      <xdr:nvSpPr>
        <xdr:cNvPr id="165" name="MC_BR_C_ltd_regulatory_C_ltd_penetration_full">
          <a:extLst>
            <a:ext uri="{FF2B5EF4-FFF2-40B4-BE49-F238E27FC236}">
              <a16:creationId xmlns:a16="http://schemas.microsoft.com/office/drawing/2014/main" id="{333B0941-46E2-DFAF-5E82-981E1CB45247}"/>
            </a:ext>
          </a:extLst>
        </xdr:cNvPr>
        <xdr:cNvSpPr/>
      </xdr:nvSpPr>
      <xdr:spPr>
        <a:xfrm>
          <a:off x="5075332" y="9832975"/>
          <a:ext cx="2211294" cy="2683866"/>
        </a:xfrm>
        <a:custGeom>
          <a:avLst/>
          <a:gdLst/>
          <a:ahLst/>
          <a:cxnLst/>
          <a:rect l="0" t="0" r="0" b="0"/>
          <a:pathLst>
            <a:path w="2211294" h="2683866">
              <a:moveTo>
                <a:pt x="0" y="2681885"/>
              </a:moveTo>
              <a:lnTo>
                <a:pt x="166624" y="14885"/>
              </a:lnTo>
              <a:lnTo>
                <a:pt x="182468" y="0"/>
              </a:lnTo>
              <a:lnTo>
                <a:pt x="2211293" y="0"/>
              </a:lnTo>
              <a:lnTo>
                <a:pt x="2211293" y="31750"/>
              </a:lnTo>
              <a:lnTo>
                <a:pt x="182468" y="31750"/>
              </a:lnTo>
              <a:lnTo>
                <a:pt x="198312" y="16865"/>
              </a:lnTo>
              <a:lnTo>
                <a:pt x="31688" y="2683865"/>
              </a:lnTo>
            </a:path>
          </a:pathLst>
        </a:custGeom>
        <a:solidFill>
          <a:srgbClr val="0F6E56"/>
        </a:solidFill>
        <a:ln w="19050" cap="flat" cmpd="sng" algn="ctr">
          <a:noFill/>
          <a:prstDash val="solid"/>
          <a:miter lim="800000"/>
        </a:ln>
        <a:effectLst/>
        <a:extLst>
          <a:ext uri="{91240B29-F687-4F45-9708-019B960494DF}">
            <a14:hiddenLine xmlns:a14="http://schemas.microsoft.com/office/drawing/2010/main" w="19050" cap="flat" cmpd="sng" algn="ctr">
              <a:solidFill>
                <a:schemeClr val="accent1"/>
              </a:solidFill>
              <a:prstDash val="solid"/>
              <a:miter lim="800000"/>
            </a14:hiddenLine>
          </a:ext>
        </a:extLst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oneCellAnchor>
    <xdr:from>
      <xdr:col>3</xdr:col>
      <xdr:colOff>286385</xdr:colOff>
      <xdr:row>51</xdr:row>
      <xdr:rowOff>99251</xdr:rowOff>
    </xdr:from>
    <xdr:ext cx="1042145" cy="182550"/>
    <xdr:sp macro="_xll.MC_OnBranchLabelClick" textlink="">
      <xdr:nvSpPr>
        <xdr:cNvPr id="166" name="MC_BN_C_ltd_regulatory_C_ltd_penetration_full">
          <a:extLst>
            <a:ext uri="{FF2B5EF4-FFF2-40B4-BE49-F238E27FC236}">
              <a16:creationId xmlns:a16="http://schemas.microsoft.com/office/drawing/2014/main" id="{0D7903A3-33D3-13D7-16E5-6381CA160336}"/>
            </a:ext>
          </a:extLst>
        </xdr:cNvPr>
        <xdr:cNvSpPr txBox="1"/>
      </xdr:nvSpPr>
      <xdr:spPr>
        <a:xfrm>
          <a:off x="5287010" y="9757601"/>
          <a:ext cx="1042145" cy="182550"/>
        </a:xfrm>
        <a:prstGeom prst="rect">
          <a:avLst/>
        </a:prstGeom>
        <a:solidFill>
          <a:srgbClr val="FFFFFF"/>
        </a:solidFill>
        <a:ln w="9525" cmpd="sng">
          <a:solidFill>
            <a:srgbClr val="80808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none" lIns="27432" tIns="32004" rIns="27432" bIns="32004" rtlCol="0" anchor="t">
          <a:spAutoFit/>
        </a:bodyPr>
        <a:lstStyle/>
        <a:p>
          <a:r>
            <a:rPr lang="en-US" sz="800">
              <a:solidFill>
                <a:srgbClr val="000000"/>
              </a:solidFill>
              <a:latin typeface="Arial" panose="020B0604020202020204" pitchFamily="34" charset="0"/>
            </a:rPr>
            <a:t>All 3 States Approved</a:t>
          </a:r>
          <a:endParaRPr lang="LID4096" sz="800">
            <a:solidFill>
              <a:srgbClr val="000000"/>
            </a:solidFill>
            <a:latin typeface="Arial" panose="020B0604020202020204" pitchFamily="34" charset="0"/>
          </a:endParaRPr>
        </a:p>
      </xdr:txBody>
    </xdr:sp>
    <xdr:clientData/>
  </xdr:oneCellAnchor>
  <xdr:twoCellAnchor>
    <xdr:from>
      <xdr:col>3</xdr:col>
      <xdr:colOff>75042</xdr:colOff>
      <xdr:row>65</xdr:row>
      <xdr:rowOff>187109</xdr:rowOff>
    </xdr:from>
    <xdr:to>
      <xdr:col>4</xdr:col>
      <xdr:colOff>47626</xdr:colOff>
      <xdr:row>70</xdr:row>
      <xdr:rowOff>15876</xdr:rowOff>
    </xdr:to>
    <xdr:sp macro="" textlink="">
      <xdr:nvSpPr>
        <xdr:cNvPr id="167" name="MC_BR_C_ltd_regulatory_C_ltd_penetration_part">
          <a:extLst>
            <a:ext uri="{FF2B5EF4-FFF2-40B4-BE49-F238E27FC236}">
              <a16:creationId xmlns:a16="http://schemas.microsoft.com/office/drawing/2014/main" id="{C6026432-EA0E-50E6-EF69-EA587A502B8C}"/>
            </a:ext>
          </a:extLst>
        </xdr:cNvPr>
        <xdr:cNvSpPr/>
      </xdr:nvSpPr>
      <xdr:spPr>
        <a:xfrm>
          <a:off x="5075667" y="12512459"/>
          <a:ext cx="2210959" cy="781267"/>
        </a:xfrm>
        <a:custGeom>
          <a:avLst/>
          <a:gdLst/>
          <a:ahLst/>
          <a:cxnLst/>
          <a:rect l="0" t="0" r="0" b="0"/>
          <a:pathLst>
            <a:path w="2210959" h="781267">
              <a:moveTo>
                <a:pt x="31017" y="0"/>
              </a:moveTo>
              <a:lnTo>
                <a:pt x="197642" y="762001"/>
              </a:lnTo>
              <a:lnTo>
                <a:pt x="182133" y="749516"/>
              </a:lnTo>
              <a:lnTo>
                <a:pt x="2210958" y="749516"/>
              </a:lnTo>
              <a:lnTo>
                <a:pt x="2210958" y="781266"/>
              </a:lnTo>
              <a:lnTo>
                <a:pt x="182133" y="781266"/>
              </a:lnTo>
              <a:lnTo>
                <a:pt x="166624" y="768781"/>
              </a:lnTo>
              <a:lnTo>
                <a:pt x="0" y="6782"/>
              </a:lnTo>
            </a:path>
          </a:pathLst>
        </a:custGeom>
        <a:solidFill>
          <a:srgbClr val="0F6E56"/>
        </a:solidFill>
        <a:ln w="19050" cap="flat" cmpd="sng" algn="ctr">
          <a:noFill/>
          <a:prstDash val="solid"/>
          <a:miter lim="800000"/>
        </a:ln>
        <a:effectLst/>
        <a:extLst>
          <a:ext uri="{91240B29-F687-4F45-9708-019B960494DF}">
            <a14:hiddenLine xmlns:a14="http://schemas.microsoft.com/office/drawing/2010/main" w="19050" cap="flat" cmpd="sng" algn="ctr">
              <a:solidFill>
                <a:schemeClr val="accent1"/>
              </a:solidFill>
              <a:prstDash val="solid"/>
              <a:miter lim="800000"/>
            </a14:hiddenLine>
          </a:ext>
        </a:extLst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oneCellAnchor>
    <xdr:from>
      <xdr:col>3</xdr:col>
      <xdr:colOff>286385</xdr:colOff>
      <xdr:row>69</xdr:row>
      <xdr:rowOff>99250</xdr:rowOff>
    </xdr:from>
    <xdr:ext cx="1024832" cy="182550"/>
    <xdr:sp macro="_xll.MC_OnBranchLabelClick" textlink="">
      <xdr:nvSpPr>
        <xdr:cNvPr id="168" name="MC_BN_C_ltd_regulatory_C_ltd_penetration_part">
          <a:extLst>
            <a:ext uri="{FF2B5EF4-FFF2-40B4-BE49-F238E27FC236}">
              <a16:creationId xmlns:a16="http://schemas.microsoft.com/office/drawing/2014/main" id="{6F19B0B0-4925-5845-F0EE-36F7D693A2D0}"/>
            </a:ext>
          </a:extLst>
        </xdr:cNvPr>
        <xdr:cNvSpPr txBox="1"/>
      </xdr:nvSpPr>
      <xdr:spPr>
        <a:xfrm>
          <a:off x="5287010" y="13186600"/>
          <a:ext cx="1024832" cy="182550"/>
        </a:xfrm>
        <a:prstGeom prst="rect">
          <a:avLst/>
        </a:prstGeom>
        <a:solidFill>
          <a:srgbClr val="FFFFFF"/>
        </a:solidFill>
        <a:ln w="9525" cmpd="sng">
          <a:solidFill>
            <a:srgbClr val="80808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none" lIns="27432" tIns="32004" rIns="27432" bIns="32004" rtlCol="0" anchor="t">
          <a:spAutoFit/>
        </a:bodyPr>
        <a:lstStyle/>
        <a:p>
          <a:r>
            <a:rPr lang="en-US" sz="800">
              <a:solidFill>
                <a:srgbClr val="000000"/>
              </a:solidFill>
              <a:latin typeface="Arial" panose="020B0604020202020204" pitchFamily="34" charset="0"/>
            </a:rPr>
            <a:t>Partial Approval (1-2)</a:t>
          </a:r>
          <a:endParaRPr lang="LID4096" sz="800">
            <a:solidFill>
              <a:srgbClr val="000000"/>
            </a:solidFill>
            <a:latin typeface="Arial" panose="020B0604020202020204" pitchFamily="34" charset="0"/>
          </a:endParaRPr>
        </a:p>
      </xdr:txBody>
    </xdr:sp>
    <xdr:clientData/>
  </xdr:oneCellAnchor>
  <xdr:twoCellAnchor>
    <xdr:from>
      <xdr:col>3</xdr:col>
      <xdr:colOff>74737</xdr:colOff>
      <xdr:row>65</xdr:row>
      <xdr:rowOff>189116</xdr:rowOff>
    </xdr:from>
    <xdr:to>
      <xdr:col>4</xdr:col>
      <xdr:colOff>47626</xdr:colOff>
      <xdr:row>76</xdr:row>
      <xdr:rowOff>15876</xdr:rowOff>
    </xdr:to>
    <xdr:sp macro="" textlink="">
      <xdr:nvSpPr>
        <xdr:cNvPr id="169" name="MC_BR_C_ltd_regulatory_T_ltd_denied">
          <a:extLst>
            <a:ext uri="{FF2B5EF4-FFF2-40B4-BE49-F238E27FC236}">
              <a16:creationId xmlns:a16="http://schemas.microsoft.com/office/drawing/2014/main" id="{8306FA06-E242-4EB7-5BEE-866422BDF201}"/>
            </a:ext>
          </a:extLst>
        </xdr:cNvPr>
        <xdr:cNvSpPr/>
      </xdr:nvSpPr>
      <xdr:spPr>
        <a:xfrm>
          <a:off x="5075362" y="12514466"/>
          <a:ext cx="2211264" cy="1922260"/>
        </a:xfrm>
        <a:custGeom>
          <a:avLst/>
          <a:gdLst/>
          <a:ahLst/>
          <a:cxnLst/>
          <a:rect l="0" t="0" r="0" b="0"/>
          <a:pathLst>
            <a:path w="2211264" h="1922260">
              <a:moveTo>
                <a:pt x="31629" y="0"/>
              </a:moveTo>
              <a:lnTo>
                <a:pt x="198253" y="1905001"/>
              </a:lnTo>
              <a:lnTo>
                <a:pt x="182438" y="1890509"/>
              </a:lnTo>
              <a:lnTo>
                <a:pt x="2211263" y="1890509"/>
              </a:lnTo>
              <a:lnTo>
                <a:pt x="2211263" y="1922259"/>
              </a:lnTo>
              <a:lnTo>
                <a:pt x="182438" y="1922259"/>
              </a:lnTo>
              <a:lnTo>
                <a:pt x="166623" y="1907767"/>
              </a:lnTo>
              <a:lnTo>
                <a:pt x="0" y="2768"/>
              </a:lnTo>
            </a:path>
          </a:pathLst>
        </a:custGeom>
        <a:solidFill>
          <a:srgbClr val="0F6E56"/>
        </a:solidFill>
        <a:ln w="19050" cap="flat" cmpd="sng" algn="ctr">
          <a:noFill/>
          <a:prstDash val="solid"/>
          <a:miter lim="800000"/>
        </a:ln>
        <a:effectLst/>
        <a:extLst>
          <a:ext uri="{91240B29-F687-4F45-9708-019B960494DF}">
            <a14:hiddenLine xmlns:a14="http://schemas.microsoft.com/office/drawing/2010/main" w="19050" cap="flat" cmpd="sng" algn="ctr">
              <a:solidFill>
                <a:schemeClr val="accent1"/>
              </a:solidFill>
              <a:prstDash val="solid"/>
              <a:miter lim="800000"/>
            </a14:hiddenLine>
          </a:ext>
        </a:extLst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oneCellAnchor>
    <xdr:from>
      <xdr:col>3</xdr:col>
      <xdr:colOff>286385</xdr:colOff>
      <xdr:row>75</xdr:row>
      <xdr:rowOff>99250</xdr:rowOff>
    </xdr:from>
    <xdr:ext cx="1064715" cy="182550"/>
    <xdr:sp macro="_xll.MC_OnBranchLabelClick" textlink="">
      <xdr:nvSpPr>
        <xdr:cNvPr id="170" name="MC_BN_C_ltd_regulatory_T_ltd_denied">
          <a:extLst>
            <a:ext uri="{FF2B5EF4-FFF2-40B4-BE49-F238E27FC236}">
              <a16:creationId xmlns:a16="http://schemas.microsoft.com/office/drawing/2014/main" id="{D5A83E30-E34F-059D-846F-1178D96754AD}"/>
            </a:ext>
          </a:extLst>
        </xdr:cNvPr>
        <xdr:cNvSpPr txBox="1"/>
      </xdr:nvSpPr>
      <xdr:spPr>
        <a:xfrm>
          <a:off x="5287010" y="14329600"/>
          <a:ext cx="1064715" cy="182550"/>
        </a:xfrm>
        <a:prstGeom prst="rect">
          <a:avLst/>
        </a:prstGeom>
        <a:solidFill>
          <a:srgbClr val="FFFFFF"/>
        </a:solidFill>
        <a:ln w="9525" cmpd="sng">
          <a:solidFill>
            <a:srgbClr val="80808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none" lIns="27432" tIns="32004" rIns="27432" bIns="32004" rtlCol="0" anchor="t">
          <a:spAutoFit/>
        </a:bodyPr>
        <a:lstStyle/>
        <a:p>
          <a:r>
            <a:rPr lang="en-US" sz="800">
              <a:solidFill>
                <a:srgbClr val="000000"/>
              </a:solidFill>
              <a:latin typeface="Arial" panose="020B0604020202020204" pitchFamily="34" charset="0"/>
            </a:rPr>
            <a:t>Major Delays / Denied</a:t>
          </a:r>
          <a:endParaRPr lang="LID4096" sz="800">
            <a:solidFill>
              <a:srgbClr val="000000"/>
            </a:solidFill>
            <a:latin typeface="Arial" panose="020B0604020202020204" pitchFamily="34" charset="0"/>
          </a:endParaRPr>
        </a:p>
      </xdr:txBody>
    </xdr:sp>
    <xdr:clientData/>
  </xdr:oneCellAnchor>
  <xdr:twoCellAnchor>
    <xdr:from>
      <xdr:col>4</xdr:col>
      <xdr:colOff>75043</xdr:colOff>
      <xdr:row>47</xdr:row>
      <xdr:rowOff>174625</xdr:rowOff>
    </xdr:from>
    <xdr:to>
      <xdr:col>5</xdr:col>
      <xdr:colOff>47626</xdr:colOff>
      <xdr:row>52</xdr:row>
      <xdr:rowOff>3392</xdr:rowOff>
    </xdr:to>
    <xdr:sp macro="" textlink="">
      <xdr:nvSpPr>
        <xdr:cNvPr id="171" name="MC_BR_C_ltd_penetration_full_D_expand_strong">
          <a:extLst>
            <a:ext uri="{FF2B5EF4-FFF2-40B4-BE49-F238E27FC236}">
              <a16:creationId xmlns:a16="http://schemas.microsoft.com/office/drawing/2014/main" id="{C1F15F05-D985-32C7-03DF-DB578F9E23BE}"/>
            </a:ext>
          </a:extLst>
        </xdr:cNvPr>
        <xdr:cNvSpPr/>
      </xdr:nvSpPr>
      <xdr:spPr>
        <a:xfrm>
          <a:off x="7314043" y="9070975"/>
          <a:ext cx="2787221" cy="781267"/>
        </a:xfrm>
        <a:custGeom>
          <a:avLst/>
          <a:gdLst/>
          <a:ahLst/>
          <a:cxnLst/>
          <a:rect l="0" t="0" r="0" b="0"/>
          <a:pathLst>
            <a:path w="2787221" h="781267">
              <a:moveTo>
                <a:pt x="0" y="774484"/>
              </a:moveTo>
              <a:lnTo>
                <a:pt x="166624" y="12484"/>
              </a:lnTo>
              <a:lnTo>
                <a:pt x="182132" y="0"/>
              </a:lnTo>
              <a:lnTo>
                <a:pt x="2787220" y="0"/>
              </a:lnTo>
              <a:lnTo>
                <a:pt x="2787220" y="31750"/>
              </a:lnTo>
              <a:lnTo>
                <a:pt x="182132" y="31750"/>
              </a:lnTo>
              <a:lnTo>
                <a:pt x="197640" y="19266"/>
              </a:lnTo>
              <a:lnTo>
                <a:pt x="31016" y="781266"/>
              </a:lnTo>
            </a:path>
          </a:pathLst>
        </a:custGeom>
        <a:solidFill>
          <a:srgbClr val="0F6E56"/>
        </a:solidFill>
        <a:ln w="19050" cap="flat" cmpd="sng" algn="ctr">
          <a:noFill/>
          <a:prstDash val="solid"/>
          <a:miter lim="800000"/>
        </a:ln>
        <a:effectLst/>
        <a:extLst>
          <a:ext uri="{91240B29-F687-4F45-9708-019B960494DF}">
            <a14:hiddenLine xmlns:a14="http://schemas.microsoft.com/office/drawing/2010/main" w="19050" cap="flat" cmpd="sng" algn="ctr">
              <a:solidFill>
                <a:schemeClr val="accent1"/>
              </a:solidFill>
              <a:prstDash val="solid"/>
              <a:miter lim="800000"/>
            </a14:hiddenLine>
          </a:ext>
        </a:extLst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oneCellAnchor>
    <xdr:from>
      <xdr:col>4</xdr:col>
      <xdr:colOff>286385</xdr:colOff>
      <xdr:row>47</xdr:row>
      <xdr:rowOff>99251</xdr:rowOff>
    </xdr:from>
    <xdr:ext cx="911083" cy="182550"/>
    <xdr:sp macro="_xll.MC_OnBranchLabelClick" textlink="">
      <xdr:nvSpPr>
        <xdr:cNvPr id="172" name="MC_BN_C_ltd_penetration_full_D_expand_strong">
          <a:extLst>
            <a:ext uri="{FF2B5EF4-FFF2-40B4-BE49-F238E27FC236}">
              <a16:creationId xmlns:a16="http://schemas.microsoft.com/office/drawing/2014/main" id="{50F25DD1-9687-C065-99E2-FF654FBA0E30}"/>
            </a:ext>
          </a:extLst>
        </xdr:cNvPr>
        <xdr:cNvSpPr txBox="1"/>
      </xdr:nvSpPr>
      <xdr:spPr>
        <a:xfrm>
          <a:off x="7525385" y="8995601"/>
          <a:ext cx="911083" cy="182550"/>
        </a:xfrm>
        <a:prstGeom prst="rect">
          <a:avLst/>
        </a:prstGeom>
        <a:solidFill>
          <a:srgbClr val="FFFFFF"/>
        </a:solidFill>
        <a:ln w="9525" cmpd="sng">
          <a:solidFill>
            <a:srgbClr val="80808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none" lIns="27432" tIns="32004" rIns="27432" bIns="32004" rtlCol="0" anchor="t">
          <a:spAutoFit/>
        </a:bodyPr>
        <a:lstStyle/>
        <a:p>
          <a:r>
            <a:rPr lang="en-US" sz="800">
              <a:solidFill>
                <a:srgbClr val="000000"/>
              </a:solidFill>
              <a:latin typeface="Arial" panose="020B0604020202020204" pitchFamily="34" charset="0"/>
            </a:rPr>
            <a:t>Strong Penetration</a:t>
          </a:r>
          <a:endParaRPr lang="LID4096" sz="800">
            <a:solidFill>
              <a:srgbClr val="000000"/>
            </a:solidFill>
            <a:latin typeface="Arial" panose="020B0604020202020204" pitchFamily="34" charset="0"/>
          </a:endParaRPr>
        </a:p>
      </xdr:txBody>
    </xdr:sp>
    <xdr:clientData/>
  </xdr:oneCellAnchor>
  <xdr:twoCellAnchor>
    <xdr:from>
      <xdr:col>4</xdr:col>
      <xdr:colOff>74770</xdr:colOff>
      <xdr:row>51</xdr:row>
      <xdr:rowOff>188775</xdr:rowOff>
    </xdr:from>
    <xdr:to>
      <xdr:col>5</xdr:col>
      <xdr:colOff>47626</xdr:colOff>
      <xdr:row>60</xdr:row>
      <xdr:rowOff>15876</xdr:rowOff>
    </xdr:to>
    <xdr:sp macro="" textlink="">
      <xdr:nvSpPr>
        <xdr:cNvPr id="173" name="MC_BR_C_ltd_penetration_full_D_expand_moderate">
          <a:extLst>
            <a:ext uri="{FF2B5EF4-FFF2-40B4-BE49-F238E27FC236}">
              <a16:creationId xmlns:a16="http://schemas.microsoft.com/office/drawing/2014/main" id="{E74D45BD-11BD-9C77-4F3F-15D1BD46333B}"/>
            </a:ext>
          </a:extLst>
        </xdr:cNvPr>
        <xdr:cNvSpPr/>
      </xdr:nvSpPr>
      <xdr:spPr>
        <a:xfrm>
          <a:off x="7313770" y="9847125"/>
          <a:ext cx="2787494" cy="1541601"/>
        </a:xfrm>
        <a:custGeom>
          <a:avLst/>
          <a:gdLst/>
          <a:ahLst/>
          <a:cxnLst/>
          <a:rect l="0" t="0" r="0" b="0"/>
          <a:pathLst>
            <a:path w="2787494" h="1541601">
              <a:moveTo>
                <a:pt x="31562" y="0"/>
              </a:moveTo>
              <a:lnTo>
                <a:pt x="198186" y="1524000"/>
              </a:lnTo>
              <a:lnTo>
                <a:pt x="182405" y="1509850"/>
              </a:lnTo>
              <a:lnTo>
                <a:pt x="2787493" y="1509850"/>
              </a:lnTo>
              <a:lnTo>
                <a:pt x="2787493" y="1541600"/>
              </a:lnTo>
              <a:lnTo>
                <a:pt x="182405" y="1541600"/>
              </a:lnTo>
              <a:lnTo>
                <a:pt x="166624" y="1527450"/>
              </a:lnTo>
              <a:lnTo>
                <a:pt x="0" y="3450"/>
              </a:lnTo>
            </a:path>
          </a:pathLst>
        </a:custGeom>
        <a:solidFill>
          <a:srgbClr val="0F6E56"/>
        </a:solidFill>
        <a:ln w="19050" cap="flat" cmpd="sng" algn="ctr">
          <a:noFill/>
          <a:prstDash val="solid"/>
          <a:miter lim="800000"/>
        </a:ln>
        <a:effectLst/>
        <a:extLst>
          <a:ext uri="{91240B29-F687-4F45-9708-019B960494DF}">
            <a14:hiddenLine xmlns:a14="http://schemas.microsoft.com/office/drawing/2010/main" w="19050" cap="flat" cmpd="sng" algn="ctr">
              <a:solidFill>
                <a:schemeClr val="accent1"/>
              </a:solidFill>
              <a:prstDash val="solid"/>
              <a:miter lim="800000"/>
            </a14:hiddenLine>
          </a:ext>
        </a:extLst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oneCellAnchor>
    <xdr:from>
      <xdr:col>4</xdr:col>
      <xdr:colOff>286385</xdr:colOff>
      <xdr:row>59</xdr:row>
      <xdr:rowOff>99251</xdr:rowOff>
    </xdr:from>
    <xdr:ext cx="1042273" cy="182550"/>
    <xdr:sp macro="_xll.MC_OnBranchLabelClick" textlink="">
      <xdr:nvSpPr>
        <xdr:cNvPr id="174" name="MC_BN_C_ltd_penetration_full_D_expand_moderate">
          <a:extLst>
            <a:ext uri="{FF2B5EF4-FFF2-40B4-BE49-F238E27FC236}">
              <a16:creationId xmlns:a16="http://schemas.microsoft.com/office/drawing/2014/main" id="{7BE87800-CBEE-B077-A28D-CB53F6DA790D}"/>
            </a:ext>
          </a:extLst>
        </xdr:cNvPr>
        <xdr:cNvSpPr txBox="1"/>
      </xdr:nvSpPr>
      <xdr:spPr>
        <a:xfrm>
          <a:off x="7525385" y="11281601"/>
          <a:ext cx="1042273" cy="182550"/>
        </a:xfrm>
        <a:prstGeom prst="rect">
          <a:avLst/>
        </a:prstGeom>
        <a:solidFill>
          <a:srgbClr val="FFFFFF"/>
        </a:solidFill>
        <a:ln w="9525" cmpd="sng">
          <a:solidFill>
            <a:srgbClr val="80808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none" lIns="27432" tIns="32004" rIns="27432" bIns="32004" rtlCol="0" anchor="t">
          <a:spAutoFit/>
        </a:bodyPr>
        <a:lstStyle/>
        <a:p>
          <a:r>
            <a:rPr lang="en-US" sz="800">
              <a:solidFill>
                <a:srgbClr val="000000"/>
              </a:solidFill>
              <a:latin typeface="Arial" panose="020B0604020202020204" pitchFamily="34" charset="0"/>
            </a:rPr>
            <a:t>Moderate Penetration</a:t>
          </a:r>
          <a:endParaRPr lang="LID4096" sz="800">
            <a:solidFill>
              <a:srgbClr val="000000"/>
            </a:solidFill>
            <a:latin typeface="Arial" panose="020B0604020202020204" pitchFamily="34" charset="0"/>
          </a:endParaRPr>
        </a:p>
      </xdr:txBody>
    </xdr:sp>
    <xdr:clientData/>
  </xdr:oneCellAnchor>
  <xdr:twoCellAnchor>
    <xdr:from>
      <xdr:col>4</xdr:col>
      <xdr:colOff>74718</xdr:colOff>
      <xdr:row>51</xdr:row>
      <xdr:rowOff>189346</xdr:rowOff>
    </xdr:from>
    <xdr:to>
      <xdr:col>5</xdr:col>
      <xdr:colOff>47626</xdr:colOff>
      <xdr:row>64</xdr:row>
      <xdr:rowOff>15876</xdr:rowOff>
    </xdr:to>
    <xdr:sp macro="" textlink="">
      <xdr:nvSpPr>
        <xdr:cNvPr id="175" name="MC_BR_C_ltd_penetration_full_T_ltd_weak">
          <a:extLst>
            <a:ext uri="{FF2B5EF4-FFF2-40B4-BE49-F238E27FC236}">
              <a16:creationId xmlns:a16="http://schemas.microsoft.com/office/drawing/2014/main" id="{2ED08E18-C147-CDE1-1698-B205EBDB0212}"/>
            </a:ext>
          </a:extLst>
        </xdr:cNvPr>
        <xdr:cNvSpPr/>
      </xdr:nvSpPr>
      <xdr:spPr>
        <a:xfrm>
          <a:off x="7313718" y="9847696"/>
          <a:ext cx="2787546" cy="2303030"/>
        </a:xfrm>
        <a:custGeom>
          <a:avLst/>
          <a:gdLst/>
          <a:ahLst/>
          <a:cxnLst/>
          <a:rect l="0" t="0" r="0" b="0"/>
          <a:pathLst>
            <a:path w="2787546" h="2303030">
              <a:moveTo>
                <a:pt x="31666" y="0"/>
              </a:moveTo>
              <a:lnTo>
                <a:pt x="198290" y="2286000"/>
              </a:lnTo>
              <a:lnTo>
                <a:pt x="182457" y="2271279"/>
              </a:lnTo>
              <a:lnTo>
                <a:pt x="2787545" y="2271279"/>
              </a:lnTo>
              <a:lnTo>
                <a:pt x="2787545" y="2303029"/>
              </a:lnTo>
              <a:lnTo>
                <a:pt x="182457" y="2303029"/>
              </a:lnTo>
              <a:lnTo>
                <a:pt x="166624" y="2288308"/>
              </a:lnTo>
              <a:lnTo>
                <a:pt x="0" y="2308"/>
              </a:lnTo>
            </a:path>
          </a:pathLst>
        </a:custGeom>
        <a:solidFill>
          <a:srgbClr val="0F6E56"/>
        </a:solidFill>
        <a:ln w="19050" cap="flat" cmpd="sng" algn="ctr">
          <a:noFill/>
          <a:prstDash val="solid"/>
          <a:miter lim="800000"/>
        </a:ln>
        <a:effectLst/>
        <a:extLst>
          <a:ext uri="{91240B29-F687-4F45-9708-019B960494DF}">
            <a14:hiddenLine xmlns:a14="http://schemas.microsoft.com/office/drawing/2010/main" w="19050" cap="flat" cmpd="sng" algn="ctr">
              <a:solidFill>
                <a:schemeClr val="accent1"/>
              </a:solidFill>
              <a:prstDash val="solid"/>
              <a:miter lim="800000"/>
            </a14:hiddenLine>
          </a:ext>
        </a:extLst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oneCellAnchor>
    <xdr:from>
      <xdr:col>4</xdr:col>
      <xdr:colOff>286385</xdr:colOff>
      <xdr:row>63</xdr:row>
      <xdr:rowOff>99251</xdr:rowOff>
    </xdr:from>
    <xdr:ext cx="871008" cy="182550"/>
    <xdr:sp macro="_xll.MC_OnBranchLabelClick" textlink="">
      <xdr:nvSpPr>
        <xdr:cNvPr id="176" name="MC_BN_C_ltd_penetration_full_T_ltd_weak">
          <a:extLst>
            <a:ext uri="{FF2B5EF4-FFF2-40B4-BE49-F238E27FC236}">
              <a16:creationId xmlns:a16="http://schemas.microsoft.com/office/drawing/2014/main" id="{A23D9394-597C-3C0B-2353-E9545A78CCB9}"/>
            </a:ext>
          </a:extLst>
        </xdr:cNvPr>
        <xdr:cNvSpPr txBox="1"/>
      </xdr:nvSpPr>
      <xdr:spPr>
        <a:xfrm>
          <a:off x="7525385" y="12043601"/>
          <a:ext cx="871008" cy="182550"/>
        </a:xfrm>
        <a:prstGeom prst="rect">
          <a:avLst/>
        </a:prstGeom>
        <a:solidFill>
          <a:srgbClr val="FFFFFF"/>
        </a:solidFill>
        <a:ln w="9525" cmpd="sng">
          <a:solidFill>
            <a:srgbClr val="80808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none" lIns="27432" tIns="32004" rIns="27432" bIns="32004" rtlCol="0" anchor="t">
          <a:spAutoFit/>
        </a:bodyPr>
        <a:lstStyle/>
        <a:p>
          <a:r>
            <a:rPr lang="en-US" sz="800">
              <a:solidFill>
                <a:srgbClr val="000000"/>
              </a:solidFill>
              <a:latin typeface="Arial" panose="020B0604020202020204" pitchFamily="34" charset="0"/>
            </a:rPr>
            <a:t>Weak Penetration</a:t>
          </a:r>
          <a:endParaRPr lang="LID4096" sz="800">
            <a:solidFill>
              <a:srgbClr val="000000"/>
            </a:solidFill>
            <a:latin typeface="Arial" panose="020B0604020202020204" pitchFamily="34" charset="0"/>
          </a:endParaRPr>
        </a:p>
      </xdr:txBody>
    </xdr:sp>
    <xdr:clientData/>
  </xdr:oneCellAnchor>
  <xdr:twoCellAnchor>
    <xdr:from>
      <xdr:col>5</xdr:col>
      <xdr:colOff>84347</xdr:colOff>
      <xdr:row>43</xdr:row>
      <xdr:rowOff>184150</xdr:rowOff>
    </xdr:from>
    <xdr:to>
      <xdr:col>6</xdr:col>
      <xdr:colOff>47626</xdr:colOff>
      <xdr:row>48</xdr:row>
      <xdr:rowOff>1358</xdr:rowOff>
    </xdr:to>
    <xdr:sp macro="" textlink="">
      <xdr:nvSpPr>
        <xdr:cNvPr id="177" name="MC_BR_D_expand_strong_C_expand_strong_cat">
          <a:extLst>
            <a:ext uri="{FF2B5EF4-FFF2-40B4-BE49-F238E27FC236}">
              <a16:creationId xmlns:a16="http://schemas.microsoft.com/office/drawing/2014/main" id="{036FDFB0-CFA6-96D2-43F3-1FA750FFF0C9}"/>
            </a:ext>
          </a:extLst>
        </xdr:cNvPr>
        <xdr:cNvSpPr/>
      </xdr:nvSpPr>
      <xdr:spPr>
        <a:xfrm>
          <a:off x="10137985" y="8318500"/>
          <a:ext cx="2863641" cy="769708"/>
        </a:xfrm>
        <a:custGeom>
          <a:avLst/>
          <a:gdLst/>
          <a:ahLst/>
          <a:cxnLst/>
          <a:rect l="0" t="0" r="0" b="0"/>
          <a:pathLst>
            <a:path w="2863641" h="769708">
              <a:moveTo>
                <a:pt x="0" y="766993"/>
              </a:moveTo>
              <a:lnTo>
                <a:pt x="166624" y="4993"/>
              </a:lnTo>
              <a:lnTo>
                <a:pt x="172828" y="0"/>
              </a:lnTo>
              <a:lnTo>
                <a:pt x="2863640" y="0"/>
              </a:lnTo>
              <a:lnTo>
                <a:pt x="2863640" y="12700"/>
              </a:lnTo>
              <a:lnTo>
                <a:pt x="172828" y="12700"/>
              </a:lnTo>
              <a:lnTo>
                <a:pt x="179031" y="7707"/>
              </a:lnTo>
              <a:lnTo>
                <a:pt x="12407" y="769707"/>
              </a:lnTo>
            </a:path>
          </a:pathLst>
        </a:custGeom>
        <a:solidFill>
          <a:srgbClr val="B4B2A9"/>
        </a:solidFill>
        <a:ln w="19050" cap="flat" cmpd="sng" algn="ctr">
          <a:noFill/>
          <a:prstDash val="solid"/>
          <a:miter lim="800000"/>
        </a:ln>
        <a:effectLst/>
        <a:extLst>
          <a:ext uri="{91240B29-F687-4F45-9708-019B960494DF}">
            <a14:hiddenLine xmlns:a14="http://schemas.microsoft.com/office/drawing/2010/main" w="19050" cap="flat" cmpd="sng" algn="ctr">
              <a:solidFill>
                <a:schemeClr val="accent1"/>
              </a:solidFill>
              <a:prstDash val="solid"/>
              <a:miter lim="800000"/>
            </a14:hiddenLine>
          </a:ext>
        </a:extLst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oneCellAnchor>
    <xdr:from>
      <xdr:col>5</xdr:col>
      <xdr:colOff>286384</xdr:colOff>
      <xdr:row>43</xdr:row>
      <xdr:rowOff>99251</xdr:rowOff>
    </xdr:from>
    <xdr:ext cx="939424" cy="182550"/>
    <xdr:sp macro="_xll.MC_OnBranchLabelClick" textlink="">
      <xdr:nvSpPr>
        <xdr:cNvPr id="178" name="MC_BN_D_expand_strong_C_expand_strong_cat">
          <a:extLst>
            <a:ext uri="{FF2B5EF4-FFF2-40B4-BE49-F238E27FC236}">
              <a16:creationId xmlns:a16="http://schemas.microsoft.com/office/drawing/2014/main" id="{455EE3C4-517E-F819-DCB5-86AED6B8A62F}"/>
            </a:ext>
          </a:extLst>
        </xdr:cNvPr>
        <xdr:cNvSpPr txBox="1"/>
      </xdr:nvSpPr>
      <xdr:spPr>
        <a:xfrm>
          <a:off x="10340022" y="8233601"/>
          <a:ext cx="939424" cy="182550"/>
        </a:xfrm>
        <a:prstGeom prst="rect">
          <a:avLst/>
        </a:prstGeom>
        <a:solidFill>
          <a:srgbClr val="FFFFFF"/>
        </a:solidFill>
        <a:ln w="9525" cmpd="sng">
          <a:solidFill>
            <a:srgbClr val="D8D8D8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none" lIns="27432" tIns="32004" rIns="27432" bIns="32004" rtlCol="0" anchor="t">
          <a:spAutoFit/>
        </a:bodyPr>
        <a:lstStyle/>
        <a:p>
          <a:r>
            <a:rPr lang="en-US" sz="800">
              <a:solidFill>
                <a:srgbClr val="B4B2A9"/>
              </a:solidFill>
              <a:latin typeface="Arial" panose="020B0604020202020204" pitchFamily="34" charset="0"/>
            </a:rPr>
            <a:t>Expand Nationwide</a:t>
          </a:r>
          <a:endParaRPr lang="LID4096" sz="800">
            <a:solidFill>
              <a:srgbClr val="B4B2A9"/>
            </a:solidFill>
            <a:latin typeface="Arial" panose="020B0604020202020204" pitchFamily="34" charset="0"/>
          </a:endParaRPr>
        </a:p>
      </xdr:txBody>
    </xdr:sp>
    <xdr:clientData/>
  </xdr:oneCellAnchor>
  <xdr:twoCellAnchor>
    <xdr:from>
      <xdr:col>5</xdr:col>
      <xdr:colOff>76006</xdr:colOff>
      <xdr:row>47</xdr:row>
      <xdr:rowOff>184139</xdr:rowOff>
    </xdr:from>
    <xdr:to>
      <xdr:col>6</xdr:col>
      <xdr:colOff>47626</xdr:colOff>
      <xdr:row>50</xdr:row>
      <xdr:rowOff>15876</xdr:rowOff>
    </xdr:to>
    <xdr:sp macro="" textlink="">
      <xdr:nvSpPr>
        <xdr:cNvPr id="179" name="MC_BR_D_expand_strong_T_regional_strong">
          <a:extLst>
            <a:ext uri="{FF2B5EF4-FFF2-40B4-BE49-F238E27FC236}">
              <a16:creationId xmlns:a16="http://schemas.microsoft.com/office/drawing/2014/main" id="{9F721A36-1CB9-8B29-E510-70C7A6EDC6CC}"/>
            </a:ext>
          </a:extLst>
        </xdr:cNvPr>
        <xdr:cNvSpPr/>
      </xdr:nvSpPr>
      <xdr:spPr>
        <a:xfrm>
          <a:off x="10129644" y="9080489"/>
          <a:ext cx="2871982" cy="403237"/>
        </a:xfrm>
        <a:custGeom>
          <a:avLst/>
          <a:gdLst/>
          <a:ahLst/>
          <a:cxnLst/>
          <a:rect l="0" t="0" r="0" b="0"/>
          <a:pathLst>
            <a:path w="2871982" h="403237">
              <a:moveTo>
                <a:pt x="29089" y="0"/>
              </a:moveTo>
              <a:lnTo>
                <a:pt x="195713" y="381000"/>
              </a:lnTo>
              <a:lnTo>
                <a:pt x="181169" y="371486"/>
              </a:lnTo>
              <a:lnTo>
                <a:pt x="2871981" y="371486"/>
              </a:lnTo>
              <a:lnTo>
                <a:pt x="2871981" y="403236"/>
              </a:lnTo>
              <a:lnTo>
                <a:pt x="181169" y="403236"/>
              </a:lnTo>
              <a:lnTo>
                <a:pt x="166624" y="393722"/>
              </a:lnTo>
              <a:lnTo>
                <a:pt x="0" y="12722"/>
              </a:lnTo>
            </a:path>
          </a:pathLst>
        </a:custGeom>
        <a:solidFill>
          <a:srgbClr val="0F6E56"/>
        </a:solidFill>
        <a:ln w="19050" cap="flat" cmpd="sng" algn="ctr">
          <a:noFill/>
          <a:prstDash val="solid"/>
          <a:miter lim="800000"/>
        </a:ln>
        <a:effectLst/>
        <a:extLst>
          <a:ext uri="{91240B29-F687-4F45-9708-019B960494DF}">
            <a14:hiddenLine xmlns:a14="http://schemas.microsoft.com/office/drawing/2010/main" w="19050" cap="flat" cmpd="sng" algn="ctr">
              <a:solidFill>
                <a:schemeClr val="accent1"/>
              </a:solidFill>
              <a:prstDash val="solid"/>
              <a:miter lim="800000"/>
            </a14:hiddenLine>
          </a:ext>
        </a:extLst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oneCellAnchor>
    <xdr:from>
      <xdr:col>5</xdr:col>
      <xdr:colOff>286384</xdr:colOff>
      <xdr:row>49</xdr:row>
      <xdr:rowOff>99251</xdr:rowOff>
    </xdr:from>
    <xdr:ext cx="694164" cy="182550"/>
    <xdr:sp macro="_xll.MC_OnBranchLabelClick" textlink="">
      <xdr:nvSpPr>
        <xdr:cNvPr id="180" name="MC_BN_D_expand_strong_T_regional_strong">
          <a:extLst>
            <a:ext uri="{FF2B5EF4-FFF2-40B4-BE49-F238E27FC236}">
              <a16:creationId xmlns:a16="http://schemas.microsoft.com/office/drawing/2014/main" id="{8786B0B2-6091-0219-4EC1-D809F5BA724E}"/>
            </a:ext>
          </a:extLst>
        </xdr:cNvPr>
        <xdr:cNvSpPr txBox="1"/>
      </xdr:nvSpPr>
      <xdr:spPr>
        <a:xfrm>
          <a:off x="10340022" y="9376601"/>
          <a:ext cx="694164" cy="182550"/>
        </a:xfrm>
        <a:prstGeom prst="rect">
          <a:avLst/>
        </a:prstGeom>
        <a:solidFill>
          <a:srgbClr val="FFFFFF"/>
        </a:solidFill>
        <a:ln w="9525" cmpd="sng">
          <a:solidFill>
            <a:srgbClr val="80808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none" lIns="27432" tIns="32004" rIns="27432" bIns="32004" rtlCol="0" anchor="t">
          <a:spAutoFit/>
        </a:bodyPr>
        <a:lstStyle/>
        <a:p>
          <a:r>
            <a:rPr lang="en-US" sz="800">
              <a:solidFill>
                <a:srgbClr val="000000"/>
              </a:solidFill>
              <a:latin typeface="Arial" panose="020B0604020202020204" pitchFamily="34" charset="0"/>
            </a:rPr>
            <a:t>Stay Regional</a:t>
          </a:r>
          <a:endParaRPr lang="LID4096" sz="800">
            <a:solidFill>
              <a:srgbClr val="000000"/>
            </a:solidFill>
            <a:latin typeface="Arial" panose="020B0604020202020204" pitchFamily="34" charset="0"/>
          </a:endParaRPr>
        </a:p>
      </xdr:txBody>
    </xdr:sp>
    <xdr:clientData/>
  </xdr:oneCellAnchor>
  <xdr:twoCellAnchor>
    <xdr:from>
      <xdr:col>6</xdr:col>
      <xdr:colOff>84733</xdr:colOff>
      <xdr:row>41</xdr:row>
      <xdr:rowOff>184150</xdr:rowOff>
    </xdr:from>
    <xdr:to>
      <xdr:col>7</xdr:col>
      <xdr:colOff>47626</xdr:colOff>
      <xdr:row>44</xdr:row>
      <xdr:rowOff>2545</xdr:rowOff>
    </xdr:to>
    <xdr:sp macro="" textlink="">
      <xdr:nvSpPr>
        <xdr:cNvPr id="181" name="MC_BR_C_expand_strong_cat_T_expand_strong_ok">
          <a:extLst>
            <a:ext uri="{FF2B5EF4-FFF2-40B4-BE49-F238E27FC236}">
              <a16:creationId xmlns:a16="http://schemas.microsoft.com/office/drawing/2014/main" id="{1F8BA88C-53B5-B81B-74EA-2C8734AF78B9}"/>
            </a:ext>
          </a:extLst>
        </xdr:cNvPr>
        <xdr:cNvSpPr/>
      </xdr:nvSpPr>
      <xdr:spPr>
        <a:xfrm>
          <a:off x="13038733" y="7937500"/>
          <a:ext cx="2606081" cy="389895"/>
        </a:xfrm>
        <a:custGeom>
          <a:avLst/>
          <a:gdLst/>
          <a:ahLst/>
          <a:cxnLst/>
          <a:rect l="0" t="0" r="0" b="0"/>
          <a:pathLst>
            <a:path w="2606081" h="389895">
              <a:moveTo>
                <a:pt x="0" y="384806"/>
              </a:moveTo>
              <a:lnTo>
                <a:pt x="166624" y="3806"/>
              </a:lnTo>
              <a:lnTo>
                <a:pt x="172442" y="0"/>
              </a:lnTo>
              <a:lnTo>
                <a:pt x="2606080" y="0"/>
              </a:lnTo>
              <a:lnTo>
                <a:pt x="2606080" y="12700"/>
              </a:lnTo>
              <a:lnTo>
                <a:pt x="172442" y="12700"/>
              </a:lnTo>
              <a:lnTo>
                <a:pt x="178260" y="8894"/>
              </a:lnTo>
              <a:lnTo>
                <a:pt x="11636" y="389894"/>
              </a:lnTo>
            </a:path>
          </a:pathLst>
        </a:custGeom>
        <a:solidFill>
          <a:srgbClr val="B4B2A9"/>
        </a:solidFill>
        <a:ln w="19050" cap="flat" cmpd="sng" algn="ctr">
          <a:noFill/>
          <a:prstDash val="solid"/>
          <a:miter lim="800000"/>
        </a:ln>
        <a:effectLst/>
        <a:extLst>
          <a:ext uri="{91240B29-F687-4F45-9708-019B960494DF}">
            <a14:hiddenLine xmlns:a14="http://schemas.microsoft.com/office/drawing/2010/main" w="19050" cap="flat" cmpd="sng" algn="ctr">
              <a:solidFill>
                <a:schemeClr val="accent1"/>
              </a:solidFill>
              <a:prstDash val="solid"/>
              <a:miter lim="800000"/>
            </a14:hiddenLine>
          </a:ext>
        </a:extLst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oneCellAnchor>
    <xdr:from>
      <xdr:col>6</xdr:col>
      <xdr:colOff>286386</xdr:colOff>
      <xdr:row>41</xdr:row>
      <xdr:rowOff>99251</xdr:rowOff>
    </xdr:from>
    <xdr:ext cx="762516" cy="182550"/>
    <xdr:sp macro="_xll.MC_OnBranchLabelClick" textlink="">
      <xdr:nvSpPr>
        <xdr:cNvPr id="182" name="MC_BN_C_expand_strong_cat_T_expand_strong_ok">
          <a:extLst>
            <a:ext uri="{FF2B5EF4-FFF2-40B4-BE49-F238E27FC236}">
              <a16:creationId xmlns:a16="http://schemas.microsoft.com/office/drawing/2014/main" id="{CCB5BA8F-21DE-079B-5BBE-EAE7D560571A}"/>
            </a:ext>
          </a:extLst>
        </xdr:cNvPr>
        <xdr:cNvSpPr txBox="1"/>
      </xdr:nvSpPr>
      <xdr:spPr>
        <a:xfrm>
          <a:off x="13240386" y="7852601"/>
          <a:ext cx="762516" cy="182550"/>
        </a:xfrm>
        <a:prstGeom prst="rect">
          <a:avLst/>
        </a:prstGeom>
        <a:solidFill>
          <a:srgbClr val="FFFFFF"/>
        </a:solidFill>
        <a:ln w="9525" cmpd="sng">
          <a:solidFill>
            <a:srgbClr val="D8D8D8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none" lIns="27432" tIns="32004" rIns="27432" bIns="32004" rtlCol="0" anchor="t">
          <a:spAutoFit/>
        </a:bodyPr>
        <a:lstStyle/>
        <a:p>
          <a:r>
            <a:rPr lang="en-US" sz="800">
              <a:solidFill>
                <a:srgbClr val="B4B2A9"/>
              </a:solidFill>
              <a:latin typeface="Arial" panose="020B0604020202020204" pitchFamily="34" charset="0"/>
            </a:rPr>
            <a:t>No Major Event</a:t>
          </a:r>
          <a:endParaRPr lang="LID4096" sz="800">
            <a:solidFill>
              <a:srgbClr val="B4B2A9"/>
            </a:solidFill>
            <a:latin typeface="Arial" panose="020B0604020202020204" pitchFamily="34" charset="0"/>
          </a:endParaRPr>
        </a:p>
      </xdr:txBody>
    </xdr:sp>
    <xdr:clientData/>
  </xdr:oneCellAnchor>
  <xdr:twoCellAnchor>
    <xdr:from>
      <xdr:col>6</xdr:col>
      <xdr:colOff>84733</xdr:colOff>
      <xdr:row>43</xdr:row>
      <xdr:rowOff>187956</xdr:rowOff>
    </xdr:from>
    <xdr:to>
      <xdr:col>7</xdr:col>
      <xdr:colOff>47626</xdr:colOff>
      <xdr:row>46</xdr:row>
      <xdr:rowOff>6351</xdr:rowOff>
    </xdr:to>
    <xdr:sp macro="" textlink="">
      <xdr:nvSpPr>
        <xdr:cNvPr id="183" name="MC_BR_C_expand_strong_cat_T_expand_strong_cat">
          <a:extLst>
            <a:ext uri="{FF2B5EF4-FFF2-40B4-BE49-F238E27FC236}">
              <a16:creationId xmlns:a16="http://schemas.microsoft.com/office/drawing/2014/main" id="{836160A6-AC70-2BDD-69B7-3D4D2D0D3AF3}"/>
            </a:ext>
          </a:extLst>
        </xdr:cNvPr>
        <xdr:cNvSpPr/>
      </xdr:nvSpPr>
      <xdr:spPr>
        <a:xfrm>
          <a:off x="13038733" y="8322306"/>
          <a:ext cx="2606081" cy="389895"/>
        </a:xfrm>
        <a:custGeom>
          <a:avLst/>
          <a:gdLst/>
          <a:ahLst/>
          <a:cxnLst/>
          <a:rect l="0" t="0" r="0" b="0"/>
          <a:pathLst>
            <a:path w="2606081" h="389895">
              <a:moveTo>
                <a:pt x="11636" y="0"/>
              </a:moveTo>
              <a:lnTo>
                <a:pt x="178260" y="381000"/>
              </a:lnTo>
              <a:lnTo>
                <a:pt x="172442" y="377194"/>
              </a:lnTo>
              <a:lnTo>
                <a:pt x="2606080" y="377194"/>
              </a:lnTo>
              <a:lnTo>
                <a:pt x="2606080" y="389894"/>
              </a:lnTo>
              <a:lnTo>
                <a:pt x="172442" y="389894"/>
              </a:lnTo>
              <a:lnTo>
                <a:pt x="166624" y="386088"/>
              </a:lnTo>
              <a:lnTo>
                <a:pt x="0" y="5088"/>
              </a:lnTo>
            </a:path>
          </a:pathLst>
        </a:custGeom>
        <a:solidFill>
          <a:srgbClr val="B4B2A9"/>
        </a:solidFill>
        <a:ln w="19050" cap="flat" cmpd="sng" algn="ctr">
          <a:noFill/>
          <a:prstDash val="solid"/>
          <a:miter lim="800000"/>
        </a:ln>
        <a:effectLst/>
        <a:extLst>
          <a:ext uri="{91240B29-F687-4F45-9708-019B960494DF}">
            <a14:hiddenLine xmlns:a14="http://schemas.microsoft.com/office/drawing/2010/main" w="19050" cap="flat" cmpd="sng" algn="ctr">
              <a:solidFill>
                <a:schemeClr val="accent1"/>
              </a:solidFill>
              <a:prstDash val="solid"/>
              <a:miter lim="800000"/>
            </a14:hiddenLine>
          </a:ext>
        </a:extLst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oneCellAnchor>
    <xdr:from>
      <xdr:col>6</xdr:col>
      <xdr:colOff>286386</xdr:colOff>
      <xdr:row>45</xdr:row>
      <xdr:rowOff>99251</xdr:rowOff>
    </xdr:from>
    <xdr:ext cx="922304" cy="182550"/>
    <xdr:sp macro="_xll.MC_OnBranchLabelClick" textlink="">
      <xdr:nvSpPr>
        <xdr:cNvPr id="184" name="MC_BN_C_expand_strong_cat_T_expand_strong_cat">
          <a:extLst>
            <a:ext uri="{FF2B5EF4-FFF2-40B4-BE49-F238E27FC236}">
              <a16:creationId xmlns:a16="http://schemas.microsoft.com/office/drawing/2014/main" id="{018E5ADC-F79C-4D75-9151-2153EC8010B0}"/>
            </a:ext>
          </a:extLst>
        </xdr:cNvPr>
        <xdr:cNvSpPr txBox="1"/>
      </xdr:nvSpPr>
      <xdr:spPr>
        <a:xfrm>
          <a:off x="13240386" y="8614601"/>
          <a:ext cx="922304" cy="182550"/>
        </a:xfrm>
        <a:prstGeom prst="rect">
          <a:avLst/>
        </a:prstGeom>
        <a:solidFill>
          <a:srgbClr val="FFFFFF"/>
        </a:solidFill>
        <a:ln w="9525" cmpd="sng">
          <a:solidFill>
            <a:srgbClr val="D8D8D8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none" lIns="27432" tIns="32004" rIns="27432" bIns="32004" rtlCol="0" anchor="t">
          <a:spAutoFit/>
        </a:bodyPr>
        <a:lstStyle/>
        <a:p>
          <a:r>
            <a:rPr lang="en-US" sz="800">
              <a:solidFill>
                <a:srgbClr val="B4B2A9"/>
              </a:solidFill>
              <a:latin typeface="Arial" panose="020B0604020202020204" pitchFamily="34" charset="0"/>
            </a:rPr>
            <a:t>Catastrophic Event</a:t>
          </a:r>
          <a:endParaRPr lang="LID4096" sz="800">
            <a:solidFill>
              <a:srgbClr val="B4B2A9"/>
            </a:solidFill>
            <a:latin typeface="Arial" panose="020B0604020202020204" pitchFamily="34" charset="0"/>
          </a:endParaRPr>
        </a:p>
      </xdr:txBody>
    </xdr:sp>
    <xdr:clientData/>
  </xdr:oneCellAnchor>
  <xdr:twoCellAnchor>
    <xdr:from>
      <xdr:col>5</xdr:col>
      <xdr:colOff>84347</xdr:colOff>
      <xdr:row>55</xdr:row>
      <xdr:rowOff>184150</xdr:rowOff>
    </xdr:from>
    <xdr:to>
      <xdr:col>6</xdr:col>
      <xdr:colOff>47626</xdr:colOff>
      <xdr:row>60</xdr:row>
      <xdr:rowOff>1358</xdr:rowOff>
    </xdr:to>
    <xdr:sp macro="" textlink="">
      <xdr:nvSpPr>
        <xdr:cNvPr id="185" name="MC_BR_D_expand_moderate_C_expand_mod_cat">
          <a:extLst>
            <a:ext uri="{FF2B5EF4-FFF2-40B4-BE49-F238E27FC236}">
              <a16:creationId xmlns:a16="http://schemas.microsoft.com/office/drawing/2014/main" id="{A604A7FC-A736-B401-CF6E-2907FF65D3A5}"/>
            </a:ext>
          </a:extLst>
        </xdr:cNvPr>
        <xdr:cNvSpPr/>
      </xdr:nvSpPr>
      <xdr:spPr>
        <a:xfrm>
          <a:off x="10137985" y="10604500"/>
          <a:ext cx="2863641" cy="769708"/>
        </a:xfrm>
        <a:custGeom>
          <a:avLst/>
          <a:gdLst/>
          <a:ahLst/>
          <a:cxnLst/>
          <a:rect l="0" t="0" r="0" b="0"/>
          <a:pathLst>
            <a:path w="2863641" h="769708">
              <a:moveTo>
                <a:pt x="0" y="766993"/>
              </a:moveTo>
              <a:lnTo>
                <a:pt x="166624" y="4993"/>
              </a:lnTo>
              <a:lnTo>
                <a:pt x="172828" y="0"/>
              </a:lnTo>
              <a:lnTo>
                <a:pt x="2863640" y="0"/>
              </a:lnTo>
              <a:lnTo>
                <a:pt x="2863640" y="12700"/>
              </a:lnTo>
              <a:lnTo>
                <a:pt x="172828" y="12700"/>
              </a:lnTo>
              <a:lnTo>
                <a:pt x="179031" y="7707"/>
              </a:lnTo>
              <a:lnTo>
                <a:pt x="12407" y="769707"/>
              </a:lnTo>
            </a:path>
          </a:pathLst>
        </a:custGeom>
        <a:solidFill>
          <a:srgbClr val="B4B2A9"/>
        </a:solidFill>
        <a:ln w="19050" cap="flat" cmpd="sng" algn="ctr">
          <a:noFill/>
          <a:prstDash val="solid"/>
          <a:miter lim="800000"/>
        </a:ln>
        <a:effectLst/>
        <a:extLst>
          <a:ext uri="{91240B29-F687-4F45-9708-019B960494DF}">
            <a14:hiddenLine xmlns:a14="http://schemas.microsoft.com/office/drawing/2010/main" w="19050" cap="flat" cmpd="sng" algn="ctr">
              <a:solidFill>
                <a:schemeClr val="accent1"/>
              </a:solidFill>
              <a:prstDash val="solid"/>
              <a:miter lim="800000"/>
            </a14:hiddenLine>
          </a:ext>
        </a:extLst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oneCellAnchor>
    <xdr:from>
      <xdr:col>5</xdr:col>
      <xdr:colOff>286384</xdr:colOff>
      <xdr:row>55</xdr:row>
      <xdr:rowOff>99251</xdr:rowOff>
    </xdr:from>
    <xdr:ext cx="939424" cy="182550"/>
    <xdr:sp macro="_xll.MC_OnBranchLabelClick" textlink="">
      <xdr:nvSpPr>
        <xdr:cNvPr id="186" name="MC_BN_D_expand_moderate_C_expand_mod_cat">
          <a:extLst>
            <a:ext uri="{FF2B5EF4-FFF2-40B4-BE49-F238E27FC236}">
              <a16:creationId xmlns:a16="http://schemas.microsoft.com/office/drawing/2014/main" id="{7C7B8077-DD2F-F783-FFD3-6E199EC580DD}"/>
            </a:ext>
          </a:extLst>
        </xdr:cNvPr>
        <xdr:cNvSpPr txBox="1"/>
      </xdr:nvSpPr>
      <xdr:spPr>
        <a:xfrm>
          <a:off x="10340022" y="10519601"/>
          <a:ext cx="939424" cy="182550"/>
        </a:xfrm>
        <a:prstGeom prst="rect">
          <a:avLst/>
        </a:prstGeom>
        <a:solidFill>
          <a:srgbClr val="FFFFFF"/>
        </a:solidFill>
        <a:ln w="9525" cmpd="sng">
          <a:solidFill>
            <a:srgbClr val="D8D8D8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none" lIns="27432" tIns="32004" rIns="27432" bIns="32004" rtlCol="0" anchor="t">
          <a:spAutoFit/>
        </a:bodyPr>
        <a:lstStyle/>
        <a:p>
          <a:r>
            <a:rPr lang="en-US" sz="800">
              <a:solidFill>
                <a:srgbClr val="B4B2A9"/>
              </a:solidFill>
              <a:latin typeface="Arial" panose="020B0604020202020204" pitchFamily="34" charset="0"/>
            </a:rPr>
            <a:t>Expand Nationwide</a:t>
          </a:r>
          <a:endParaRPr lang="LID4096" sz="800">
            <a:solidFill>
              <a:srgbClr val="B4B2A9"/>
            </a:solidFill>
            <a:latin typeface="Arial" panose="020B0604020202020204" pitchFamily="34" charset="0"/>
          </a:endParaRPr>
        </a:p>
      </xdr:txBody>
    </xdr:sp>
    <xdr:clientData/>
  </xdr:oneCellAnchor>
  <xdr:twoCellAnchor>
    <xdr:from>
      <xdr:col>5</xdr:col>
      <xdr:colOff>76006</xdr:colOff>
      <xdr:row>59</xdr:row>
      <xdr:rowOff>184139</xdr:rowOff>
    </xdr:from>
    <xdr:to>
      <xdr:col>6</xdr:col>
      <xdr:colOff>47626</xdr:colOff>
      <xdr:row>62</xdr:row>
      <xdr:rowOff>15876</xdr:rowOff>
    </xdr:to>
    <xdr:sp macro="" textlink="">
      <xdr:nvSpPr>
        <xdr:cNvPr id="187" name="MC_BR_D_expand_moderate_T_regional_moderate">
          <a:extLst>
            <a:ext uri="{FF2B5EF4-FFF2-40B4-BE49-F238E27FC236}">
              <a16:creationId xmlns:a16="http://schemas.microsoft.com/office/drawing/2014/main" id="{6044F97A-E0E9-DDC4-FCAD-6ED7ED891D23}"/>
            </a:ext>
          </a:extLst>
        </xdr:cNvPr>
        <xdr:cNvSpPr/>
      </xdr:nvSpPr>
      <xdr:spPr>
        <a:xfrm>
          <a:off x="10129644" y="11366489"/>
          <a:ext cx="2871982" cy="403237"/>
        </a:xfrm>
        <a:custGeom>
          <a:avLst/>
          <a:gdLst/>
          <a:ahLst/>
          <a:cxnLst/>
          <a:rect l="0" t="0" r="0" b="0"/>
          <a:pathLst>
            <a:path w="2871982" h="403237">
              <a:moveTo>
                <a:pt x="29089" y="0"/>
              </a:moveTo>
              <a:lnTo>
                <a:pt x="195713" y="381000"/>
              </a:lnTo>
              <a:lnTo>
                <a:pt x="181169" y="371486"/>
              </a:lnTo>
              <a:lnTo>
                <a:pt x="2871981" y="371486"/>
              </a:lnTo>
              <a:lnTo>
                <a:pt x="2871981" y="403236"/>
              </a:lnTo>
              <a:lnTo>
                <a:pt x="181169" y="403236"/>
              </a:lnTo>
              <a:lnTo>
                <a:pt x="166624" y="393722"/>
              </a:lnTo>
              <a:lnTo>
                <a:pt x="0" y="12722"/>
              </a:lnTo>
            </a:path>
          </a:pathLst>
        </a:custGeom>
        <a:solidFill>
          <a:srgbClr val="0F6E56"/>
        </a:solidFill>
        <a:ln w="19050" cap="flat" cmpd="sng" algn="ctr">
          <a:noFill/>
          <a:prstDash val="solid"/>
          <a:miter lim="800000"/>
        </a:ln>
        <a:effectLst/>
        <a:extLst>
          <a:ext uri="{91240B29-F687-4F45-9708-019B960494DF}">
            <a14:hiddenLine xmlns:a14="http://schemas.microsoft.com/office/drawing/2010/main" w="19050" cap="flat" cmpd="sng" algn="ctr">
              <a:solidFill>
                <a:schemeClr val="accent1"/>
              </a:solidFill>
              <a:prstDash val="solid"/>
              <a:miter lim="800000"/>
            </a14:hiddenLine>
          </a:ext>
        </a:extLst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oneCellAnchor>
    <xdr:from>
      <xdr:col>5</xdr:col>
      <xdr:colOff>286384</xdr:colOff>
      <xdr:row>61</xdr:row>
      <xdr:rowOff>99251</xdr:rowOff>
    </xdr:from>
    <xdr:ext cx="694164" cy="182550"/>
    <xdr:sp macro="_xll.MC_OnBranchLabelClick" textlink="">
      <xdr:nvSpPr>
        <xdr:cNvPr id="188" name="MC_BN_D_expand_moderate_T_regional_moderate">
          <a:extLst>
            <a:ext uri="{FF2B5EF4-FFF2-40B4-BE49-F238E27FC236}">
              <a16:creationId xmlns:a16="http://schemas.microsoft.com/office/drawing/2014/main" id="{EB3467ED-FA17-91F7-36C9-52EF825D8363}"/>
            </a:ext>
          </a:extLst>
        </xdr:cNvPr>
        <xdr:cNvSpPr txBox="1"/>
      </xdr:nvSpPr>
      <xdr:spPr>
        <a:xfrm>
          <a:off x="10340022" y="11662601"/>
          <a:ext cx="694164" cy="182550"/>
        </a:xfrm>
        <a:prstGeom prst="rect">
          <a:avLst/>
        </a:prstGeom>
        <a:solidFill>
          <a:srgbClr val="FFFFFF"/>
        </a:solidFill>
        <a:ln w="9525" cmpd="sng">
          <a:solidFill>
            <a:srgbClr val="80808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none" lIns="27432" tIns="32004" rIns="27432" bIns="32004" rtlCol="0" anchor="t">
          <a:spAutoFit/>
        </a:bodyPr>
        <a:lstStyle/>
        <a:p>
          <a:r>
            <a:rPr lang="en-US" sz="800">
              <a:solidFill>
                <a:srgbClr val="000000"/>
              </a:solidFill>
              <a:latin typeface="Arial" panose="020B0604020202020204" pitchFamily="34" charset="0"/>
            </a:rPr>
            <a:t>Stay Regional</a:t>
          </a:r>
          <a:endParaRPr lang="LID4096" sz="800">
            <a:solidFill>
              <a:srgbClr val="000000"/>
            </a:solidFill>
            <a:latin typeface="Arial" panose="020B0604020202020204" pitchFamily="34" charset="0"/>
          </a:endParaRPr>
        </a:p>
      </xdr:txBody>
    </xdr:sp>
    <xdr:clientData/>
  </xdr:oneCellAnchor>
  <xdr:twoCellAnchor>
    <xdr:from>
      <xdr:col>6</xdr:col>
      <xdr:colOff>84733</xdr:colOff>
      <xdr:row>53</xdr:row>
      <xdr:rowOff>184150</xdr:rowOff>
    </xdr:from>
    <xdr:to>
      <xdr:col>7</xdr:col>
      <xdr:colOff>47626</xdr:colOff>
      <xdr:row>56</xdr:row>
      <xdr:rowOff>2545</xdr:rowOff>
    </xdr:to>
    <xdr:sp macro="" textlink="">
      <xdr:nvSpPr>
        <xdr:cNvPr id="189" name="MC_BR_C_expand_mod_cat_T_expand_mod_ok">
          <a:extLst>
            <a:ext uri="{FF2B5EF4-FFF2-40B4-BE49-F238E27FC236}">
              <a16:creationId xmlns:a16="http://schemas.microsoft.com/office/drawing/2014/main" id="{34A2564B-12FC-CF31-AFA2-B3DB55E5C62D}"/>
            </a:ext>
          </a:extLst>
        </xdr:cNvPr>
        <xdr:cNvSpPr/>
      </xdr:nvSpPr>
      <xdr:spPr>
        <a:xfrm>
          <a:off x="13038733" y="10223500"/>
          <a:ext cx="2606081" cy="389895"/>
        </a:xfrm>
        <a:custGeom>
          <a:avLst/>
          <a:gdLst/>
          <a:ahLst/>
          <a:cxnLst/>
          <a:rect l="0" t="0" r="0" b="0"/>
          <a:pathLst>
            <a:path w="2606081" h="389895">
              <a:moveTo>
                <a:pt x="0" y="384806"/>
              </a:moveTo>
              <a:lnTo>
                <a:pt x="166624" y="3806"/>
              </a:lnTo>
              <a:lnTo>
                <a:pt x="172442" y="0"/>
              </a:lnTo>
              <a:lnTo>
                <a:pt x="2606080" y="0"/>
              </a:lnTo>
              <a:lnTo>
                <a:pt x="2606080" y="12700"/>
              </a:lnTo>
              <a:lnTo>
                <a:pt x="172442" y="12700"/>
              </a:lnTo>
              <a:lnTo>
                <a:pt x="178260" y="8894"/>
              </a:lnTo>
              <a:lnTo>
                <a:pt x="11636" y="389894"/>
              </a:lnTo>
            </a:path>
          </a:pathLst>
        </a:custGeom>
        <a:solidFill>
          <a:srgbClr val="B4B2A9"/>
        </a:solidFill>
        <a:ln w="19050" cap="flat" cmpd="sng" algn="ctr">
          <a:noFill/>
          <a:prstDash val="solid"/>
          <a:miter lim="800000"/>
        </a:ln>
        <a:effectLst/>
        <a:extLst>
          <a:ext uri="{91240B29-F687-4F45-9708-019B960494DF}">
            <a14:hiddenLine xmlns:a14="http://schemas.microsoft.com/office/drawing/2010/main" w="19050" cap="flat" cmpd="sng" algn="ctr">
              <a:solidFill>
                <a:schemeClr val="accent1"/>
              </a:solidFill>
              <a:prstDash val="solid"/>
              <a:miter lim="800000"/>
            </a14:hiddenLine>
          </a:ext>
        </a:extLst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oneCellAnchor>
    <xdr:from>
      <xdr:col>6</xdr:col>
      <xdr:colOff>286386</xdr:colOff>
      <xdr:row>53</xdr:row>
      <xdr:rowOff>99251</xdr:rowOff>
    </xdr:from>
    <xdr:ext cx="762516" cy="182550"/>
    <xdr:sp macro="_xll.MC_OnBranchLabelClick" textlink="">
      <xdr:nvSpPr>
        <xdr:cNvPr id="190" name="MC_BN_C_expand_mod_cat_T_expand_mod_ok">
          <a:extLst>
            <a:ext uri="{FF2B5EF4-FFF2-40B4-BE49-F238E27FC236}">
              <a16:creationId xmlns:a16="http://schemas.microsoft.com/office/drawing/2014/main" id="{28FD77AF-6D98-F719-1882-651A6BBE2FEA}"/>
            </a:ext>
          </a:extLst>
        </xdr:cNvPr>
        <xdr:cNvSpPr txBox="1"/>
      </xdr:nvSpPr>
      <xdr:spPr>
        <a:xfrm>
          <a:off x="13240386" y="10138601"/>
          <a:ext cx="762516" cy="182550"/>
        </a:xfrm>
        <a:prstGeom prst="rect">
          <a:avLst/>
        </a:prstGeom>
        <a:solidFill>
          <a:srgbClr val="FFFFFF"/>
        </a:solidFill>
        <a:ln w="9525" cmpd="sng">
          <a:solidFill>
            <a:srgbClr val="D8D8D8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none" lIns="27432" tIns="32004" rIns="27432" bIns="32004" rtlCol="0" anchor="t">
          <a:spAutoFit/>
        </a:bodyPr>
        <a:lstStyle/>
        <a:p>
          <a:r>
            <a:rPr lang="en-US" sz="800">
              <a:solidFill>
                <a:srgbClr val="B4B2A9"/>
              </a:solidFill>
              <a:latin typeface="Arial" panose="020B0604020202020204" pitchFamily="34" charset="0"/>
            </a:rPr>
            <a:t>No Major Event</a:t>
          </a:r>
          <a:endParaRPr lang="LID4096" sz="800">
            <a:solidFill>
              <a:srgbClr val="B4B2A9"/>
            </a:solidFill>
            <a:latin typeface="Arial" panose="020B0604020202020204" pitchFamily="34" charset="0"/>
          </a:endParaRPr>
        </a:p>
      </xdr:txBody>
    </xdr:sp>
    <xdr:clientData/>
  </xdr:oneCellAnchor>
  <xdr:twoCellAnchor>
    <xdr:from>
      <xdr:col>6</xdr:col>
      <xdr:colOff>84733</xdr:colOff>
      <xdr:row>55</xdr:row>
      <xdr:rowOff>187956</xdr:rowOff>
    </xdr:from>
    <xdr:to>
      <xdr:col>7</xdr:col>
      <xdr:colOff>47626</xdr:colOff>
      <xdr:row>58</xdr:row>
      <xdr:rowOff>6351</xdr:rowOff>
    </xdr:to>
    <xdr:sp macro="" textlink="">
      <xdr:nvSpPr>
        <xdr:cNvPr id="191" name="MC_BR_C_expand_mod_cat_T_expand_mod_cat">
          <a:extLst>
            <a:ext uri="{FF2B5EF4-FFF2-40B4-BE49-F238E27FC236}">
              <a16:creationId xmlns:a16="http://schemas.microsoft.com/office/drawing/2014/main" id="{24339FA1-E1CD-87BF-EABD-3B20388DDE6F}"/>
            </a:ext>
          </a:extLst>
        </xdr:cNvPr>
        <xdr:cNvSpPr/>
      </xdr:nvSpPr>
      <xdr:spPr>
        <a:xfrm>
          <a:off x="13038733" y="10608306"/>
          <a:ext cx="2606081" cy="389895"/>
        </a:xfrm>
        <a:custGeom>
          <a:avLst/>
          <a:gdLst/>
          <a:ahLst/>
          <a:cxnLst/>
          <a:rect l="0" t="0" r="0" b="0"/>
          <a:pathLst>
            <a:path w="2606081" h="389895">
              <a:moveTo>
                <a:pt x="11636" y="0"/>
              </a:moveTo>
              <a:lnTo>
                <a:pt x="178260" y="381000"/>
              </a:lnTo>
              <a:lnTo>
                <a:pt x="172442" y="377194"/>
              </a:lnTo>
              <a:lnTo>
                <a:pt x="2606080" y="377194"/>
              </a:lnTo>
              <a:lnTo>
                <a:pt x="2606080" y="389894"/>
              </a:lnTo>
              <a:lnTo>
                <a:pt x="172442" y="389894"/>
              </a:lnTo>
              <a:lnTo>
                <a:pt x="166624" y="386088"/>
              </a:lnTo>
              <a:lnTo>
                <a:pt x="0" y="5088"/>
              </a:lnTo>
            </a:path>
          </a:pathLst>
        </a:custGeom>
        <a:solidFill>
          <a:srgbClr val="B4B2A9"/>
        </a:solidFill>
        <a:ln w="19050" cap="flat" cmpd="sng" algn="ctr">
          <a:noFill/>
          <a:prstDash val="solid"/>
          <a:miter lim="800000"/>
        </a:ln>
        <a:effectLst/>
        <a:extLst>
          <a:ext uri="{91240B29-F687-4F45-9708-019B960494DF}">
            <a14:hiddenLine xmlns:a14="http://schemas.microsoft.com/office/drawing/2010/main" w="19050" cap="flat" cmpd="sng" algn="ctr">
              <a:solidFill>
                <a:schemeClr val="accent1"/>
              </a:solidFill>
              <a:prstDash val="solid"/>
              <a:miter lim="800000"/>
            </a14:hiddenLine>
          </a:ext>
        </a:extLst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oneCellAnchor>
    <xdr:from>
      <xdr:col>6</xdr:col>
      <xdr:colOff>286386</xdr:colOff>
      <xdr:row>57</xdr:row>
      <xdr:rowOff>99251</xdr:rowOff>
    </xdr:from>
    <xdr:ext cx="922304" cy="182550"/>
    <xdr:sp macro="_xll.MC_OnBranchLabelClick" textlink="">
      <xdr:nvSpPr>
        <xdr:cNvPr id="192" name="MC_BN_C_expand_mod_cat_T_expand_mod_cat">
          <a:extLst>
            <a:ext uri="{FF2B5EF4-FFF2-40B4-BE49-F238E27FC236}">
              <a16:creationId xmlns:a16="http://schemas.microsoft.com/office/drawing/2014/main" id="{4DF62AF8-D057-2FF1-78AF-5271AFB5354D}"/>
            </a:ext>
          </a:extLst>
        </xdr:cNvPr>
        <xdr:cNvSpPr txBox="1"/>
      </xdr:nvSpPr>
      <xdr:spPr>
        <a:xfrm>
          <a:off x="13240386" y="10900601"/>
          <a:ext cx="922304" cy="182550"/>
        </a:xfrm>
        <a:prstGeom prst="rect">
          <a:avLst/>
        </a:prstGeom>
        <a:solidFill>
          <a:srgbClr val="FFFFFF"/>
        </a:solidFill>
        <a:ln w="9525" cmpd="sng">
          <a:solidFill>
            <a:srgbClr val="D8D8D8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none" lIns="27432" tIns="32004" rIns="27432" bIns="32004" rtlCol="0" anchor="t">
          <a:spAutoFit/>
        </a:bodyPr>
        <a:lstStyle/>
        <a:p>
          <a:r>
            <a:rPr lang="en-US" sz="800">
              <a:solidFill>
                <a:srgbClr val="B4B2A9"/>
              </a:solidFill>
              <a:latin typeface="Arial" panose="020B0604020202020204" pitchFamily="34" charset="0"/>
            </a:rPr>
            <a:t>Catastrophic Event</a:t>
          </a:r>
          <a:endParaRPr lang="LID4096" sz="800">
            <a:solidFill>
              <a:srgbClr val="B4B2A9"/>
            </a:solidFill>
            <a:latin typeface="Arial" panose="020B0604020202020204" pitchFamily="34" charset="0"/>
          </a:endParaRPr>
        </a:p>
      </xdr:txBody>
    </xdr:sp>
    <xdr:clientData/>
  </xdr:oneCellAnchor>
  <xdr:twoCellAnchor>
    <xdr:from>
      <xdr:col>4</xdr:col>
      <xdr:colOff>76006</xdr:colOff>
      <xdr:row>67</xdr:row>
      <xdr:rowOff>174625</xdr:rowOff>
    </xdr:from>
    <xdr:to>
      <xdr:col>5</xdr:col>
      <xdr:colOff>47626</xdr:colOff>
      <xdr:row>70</xdr:row>
      <xdr:rowOff>6362</xdr:rowOff>
    </xdr:to>
    <xdr:sp macro="" textlink="">
      <xdr:nvSpPr>
        <xdr:cNvPr id="193" name="MC_BR_C_ltd_penetration_part_T_partial_good">
          <a:extLst>
            <a:ext uri="{FF2B5EF4-FFF2-40B4-BE49-F238E27FC236}">
              <a16:creationId xmlns:a16="http://schemas.microsoft.com/office/drawing/2014/main" id="{29453712-93EE-7C29-9EB0-0A7383275EBD}"/>
            </a:ext>
          </a:extLst>
        </xdr:cNvPr>
        <xdr:cNvSpPr/>
      </xdr:nvSpPr>
      <xdr:spPr>
        <a:xfrm>
          <a:off x="7315006" y="12880975"/>
          <a:ext cx="2786258" cy="403237"/>
        </a:xfrm>
        <a:custGeom>
          <a:avLst/>
          <a:gdLst/>
          <a:ahLst/>
          <a:cxnLst/>
          <a:rect l="0" t="0" r="0" b="0"/>
          <a:pathLst>
            <a:path w="2786258" h="403237">
              <a:moveTo>
                <a:pt x="0" y="390514"/>
              </a:moveTo>
              <a:lnTo>
                <a:pt x="166624" y="9514"/>
              </a:lnTo>
              <a:lnTo>
                <a:pt x="181169" y="0"/>
              </a:lnTo>
              <a:lnTo>
                <a:pt x="2786257" y="0"/>
              </a:lnTo>
              <a:lnTo>
                <a:pt x="2786257" y="31750"/>
              </a:lnTo>
              <a:lnTo>
                <a:pt x="181169" y="31750"/>
              </a:lnTo>
              <a:lnTo>
                <a:pt x="195714" y="22236"/>
              </a:lnTo>
              <a:lnTo>
                <a:pt x="29090" y="403236"/>
              </a:lnTo>
            </a:path>
          </a:pathLst>
        </a:custGeom>
        <a:solidFill>
          <a:srgbClr val="0F6E56"/>
        </a:solidFill>
        <a:ln w="19050" cap="flat" cmpd="sng" algn="ctr">
          <a:noFill/>
          <a:prstDash val="solid"/>
          <a:miter lim="800000"/>
        </a:ln>
        <a:effectLst/>
        <a:extLst>
          <a:ext uri="{91240B29-F687-4F45-9708-019B960494DF}">
            <a14:hiddenLine xmlns:a14="http://schemas.microsoft.com/office/drawing/2010/main" w="19050" cap="flat" cmpd="sng" algn="ctr">
              <a:solidFill>
                <a:schemeClr val="accent1"/>
              </a:solidFill>
              <a:prstDash val="solid"/>
              <a:miter lim="800000"/>
            </a14:hiddenLine>
          </a:ext>
        </a:extLst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oneCellAnchor>
    <xdr:from>
      <xdr:col>4</xdr:col>
      <xdr:colOff>286385</xdr:colOff>
      <xdr:row>67</xdr:row>
      <xdr:rowOff>99251</xdr:rowOff>
    </xdr:from>
    <xdr:ext cx="677045" cy="182550"/>
    <xdr:sp macro="_xll.MC_OnBranchLabelClick" textlink="">
      <xdr:nvSpPr>
        <xdr:cNvPr id="194" name="MC_BN_C_ltd_penetration_part_T_partial_good">
          <a:extLst>
            <a:ext uri="{FF2B5EF4-FFF2-40B4-BE49-F238E27FC236}">
              <a16:creationId xmlns:a16="http://schemas.microsoft.com/office/drawing/2014/main" id="{6AC48BF8-DF8E-4149-D86B-8C0B823C2CCF}"/>
            </a:ext>
          </a:extLst>
        </xdr:cNvPr>
        <xdr:cNvSpPr txBox="1"/>
      </xdr:nvSpPr>
      <xdr:spPr>
        <a:xfrm>
          <a:off x="7525385" y="12805601"/>
          <a:ext cx="677045" cy="182550"/>
        </a:xfrm>
        <a:prstGeom prst="rect">
          <a:avLst/>
        </a:prstGeom>
        <a:solidFill>
          <a:srgbClr val="FFFFFF"/>
        </a:solidFill>
        <a:ln w="9525" cmpd="sng">
          <a:solidFill>
            <a:srgbClr val="80808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none" lIns="27432" tIns="32004" rIns="27432" bIns="32004" rtlCol="0" anchor="t">
          <a:spAutoFit/>
        </a:bodyPr>
        <a:lstStyle/>
        <a:p>
          <a:r>
            <a:rPr lang="en-US" sz="800">
              <a:solidFill>
                <a:srgbClr val="000000"/>
              </a:solidFill>
              <a:latin typeface="Arial" panose="020B0604020202020204" pitchFamily="34" charset="0"/>
            </a:rPr>
            <a:t>Good Results</a:t>
          </a:r>
          <a:endParaRPr lang="LID4096" sz="800">
            <a:solidFill>
              <a:srgbClr val="000000"/>
            </a:solidFill>
            <a:latin typeface="Arial" panose="020B0604020202020204" pitchFamily="34" charset="0"/>
          </a:endParaRPr>
        </a:p>
      </xdr:txBody>
    </xdr:sp>
    <xdr:clientData/>
  </xdr:oneCellAnchor>
  <xdr:twoCellAnchor>
    <xdr:from>
      <xdr:col>4</xdr:col>
      <xdr:colOff>76006</xdr:colOff>
      <xdr:row>69</xdr:row>
      <xdr:rowOff>184139</xdr:rowOff>
    </xdr:from>
    <xdr:to>
      <xdr:col>5</xdr:col>
      <xdr:colOff>47626</xdr:colOff>
      <xdr:row>72</xdr:row>
      <xdr:rowOff>15876</xdr:rowOff>
    </xdr:to>
    <xdr:sp macro="" textlink="">
      <xdr:nvSpPr>
        <xdr:cNvPr id="195" name="MC_BR_C_ltd_penetration_part_T_partial_med">
          <a:extLst>
            <a:ext uri="{FF2B5EF4-FFF2-40B4-BE49-F238E27FC236}">
              <a16:creationId xmlns:a16="http://schemas.microsoft.com/office/drawing/2014/main" id="{29BE6B6C-3EFF-CA05-AB84-086536D68C79}"/>
            </a:ext>
          </a:extLst>
        </xdr:cNvPr>
        <xdr:cNvSpPr/>
      </xdr:nvSpPr>
      <xdr:spPr>
        <a:xfrm>
          <a:off x="7315006" y="13271489"/>
          <a:ext cx="2786258" cy="403237"/>
        </a:xfrm>
        <a:custGeom>
          <a:avLst/>
          <a:gdLst/>
          <a:ahLst/>
          <a:cxnLst/>
          <a:rect l="0" t="0" r="0" b="0"/>
          <a:pathLst>
            <a:path w="2786258" h="403237">
              <a:moveTo>
                <a:pt x="29090" y="0"/>
              </a:moveTo>
              <a:lnTo>
                <a:pt x="195714" y="381000"/>
              </a:lnTo>
              <a:lnTo>
                <a:pt x="181169" y="371486"/>
              </a:lnTo>
              <a:lnTo>
                <a:pt x="2786257" y="371486"/>
              </a:lnTo>
              <a:lnTo>
                <a:pt x="2786257" y="403236"/>
              </a:lnTo>
              <a:lnTo>
                <a:pt x="181169" y="403236"/>
              </a:lnTo>
              <a:lnTo>
                <a:pt x="166624" y="393722"/>
              </a:lnTo>
              <a:lnTo>
                <a:pt x="0" y="12722"/>
              </a:lnTo>
            </a:path>
          </a:pathLst>
        </a:custGeom>
        <a:solidFill>
          <a:srgbClr val="0F6E56"/>
        </a:solidFill>
        <a:ln w="19050" cap="flat" cmpd="sng" algn="ctr">
          <a:noFill/>
          <a:prstDash val="solid"/>
          <a:miter lim="800000"/>
        </a:ln>
        <a:effectLst/>
        <a:extLst>
          <a:ext uri="{91240B29-F687-4F45-9708-019B960494DF}">
            <a14:hiddenLine xmlns:a14="http://schemas.microsoft.com/office/drawing/2010/main" w="19050" cap="flat" cmpd="sng" algn="ctr">
              <a:solidFill>
                <a:schemeClr val="accent1"/>
              </a:solidFill>
              <a:prstDash val="solid"/>
              <a:miter lim="800000"/>
            </a14:hiddenLine>
          </a:ext>
        </a:extLst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oneCellAnchor>
    <xdr:from>
      <xdr:col>4</xdr:col>
      <xdr:colOff>286385</xdr:colOff>
      <xdr:row>71</xdr:row>
      <xdr:rowOff>99250</xdr:rowOff>
    </xdr:from>
    <xdr:ext cx="847989" cy="182550"/>
    <xdr:sp macro="_xll.MC_OnBranchLabelClick" textlink="">
      <xdr:nvSpPr>
        <xdr:cNvPr id="196" name="MC_BN_C_ltd_penetration_part_T_partial_med">
          <a:extLst>
            <a:ext uri="{FF2B5EF4-FFF2-40B4-BE49-F238E27FC236}">
              <a16:creationId xmlns:a16="http://schemas.microsoft.com/office/drawing/2014/main" id="{96D24093-5CCF-7182-9064-4CEB7DB9901A}"/>
            </a:ext>
          </a:extLst>
        </xdr:cNvPr>
        <xdr:cNvSpPr txBox="1"/>
      </xdr:nvSpPr>
      <xdr:spPr>
        <a:xfrm>
          <a:off x="7525385" y="13567600"/>
          <a:ext cx="847989" cy="182550"/>
        </a:xfrm>
        <a:prstGeom prst="rect">
          <a:avLst/>
        </a:prstGeom>
        <a:solidFill>
          <a:srgbClr val="FFFFFF"/>
        </a:solidFill>
        <a:ln w="9525" cmpd="sng">
          <a:solidFill>
            <a:srgbClr val="80808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none" lIns="27432" tIns="32004" rIns="27432" bIns="32004" rtlCol="0" anchor="t">
          <a:spAutoFit/>
        </a:bodyPr>
        <a:lstStyle/>
        <a:p>
          <a:r>
            <a:rPr lang="en-US" sz="800">
              <a:solidFill>
                <a:srgbClr val="000000"/>
              </a:solidFill>
              <a:latin typeface="Arial" panose="020B0604020202020204" pitchFamily="34" charset="0"/>
            </a:rPr>
            <a:t>Mediocre Results</a:t>
          </a:r>
          <a:endParaRPr lang="LID4096" sz="800">
            <a:solidFill>
              <a:srgbClr val="000000"/>
            </a:solidFill>
            <a:latin typeface="Arial" panose="020B0604020202020204" pitchFamily="34" charset="0"/>
          </a:endParaRPr>
        </a:p>
      </xdr:txBody>
    </xdr:sp>
    <xdr:clientData/>
  </xdr:oneCellAnchor>
  <xdr:twoCellAnchor>
    <xdr:from>
      <xdr:col>4</xdr:col>
      <xdr:colOff>75043</xdr:colOff>
      <xdr:row>69</xdr:row>
      <xdr:rowOff>187110</xdr:rowOff>
    </xdr:from>
    <xdr:to>
      <xdr:col>5</xdr:col>
      <xdr:colOff>47626</xdr:colOff>
      <xdr:row>74</xdr:row>
      <xdr:rowOff>15876</xdr:rowOff>
    </xdr:to>
    <xdr:sp macro="" textlink="">
      <xdr:nvSpPr>
        <xdr:cNvPr id="197" name="MC_BR_C_ltd_penetration_part_T_partial_poor">
          <a:extLst>
            <a:ext uri="{FF2B5EF4-FFF2-40B4-BE49-F238E27FC236}">
              <a16:creationId xmlns:a16="http://schemas.microsoft.com/office/drawing/2014/main" id="{2940D0D0-B6C6-38DC-5BF5-3A4B85C9A615}"/>
            </a:ext>
          </a:extLst>
        </xdr:cNvPr>
        <xdr:cNvSpPr/>
      </xdr:nvSpPr>
      <xdr:spPr>
        <a:xfrm>
          <a:off x="7314043" y="13274460"/>
          <a:ext cx="2787221" cy="781266"/>
        </a:xfrm>
        <a:custGeom>
          <a:avLst/>
          <a:gdLst/>
          <a:ahLst/>
          <a:cxnLst/>
          <a:rect l="0" t="0" r="0" b="0"/>
          <a:pathLst>
            <a:path w="2787221" h="781266">
              <a:moveTo>
                <a:pt x="31016" y="0"/>
              </a:moveTo>
              <a:lnTo>
                <a:pt x="197640" y="762000"/>
              </a:lnTo>
              <a:lnTo>
                <a:pt x="182132" y="749515"/>
              </a:lnTo>
              <a:lnTo>
                <a:pt x="2787220" y="749515"/>
              </a:lnTo>
              <a:lnTo>
                <a:pt x="2787220" y="781265"/>
              </a:lnTo>
              <a:lnTo>
                <a:pt x="182132" y="781265"/>
              </a:lnTo>
              <a:lnTo>
                <a:pt x="166624" y="768780"/>
              </a:lnTo>
              <a:lnTo>
                <a:pt x="0" y="6780"/>
              </a:lnTo>
            </a:path>
          </a:pathLst>
        </a:custGeom>
        <a:solidFill>
          <a:srgbClr val="0F6E56"/>
        </a:solidFill>
        <a:ln w="19050" cap="flat" cmpd="sng" algn="ctr">
          <a:noFill/>
          <a:prstDash val="solid"/>
          <a:miter lim="800000"/>
        </a:ln>
        <a:effectLst/>
        <a:extLst>
          <a:ext uri="{91240B29-F687-4F45-9708-019B960494DF}">
            <a14:hiddenLine xmlns:a14="http://schemas.microsoft.com/office/drawing/2010/main" w="19050" cap="flat" cmpd="sng" algn="ctr">
              <a:solidFill>
                <a:schemeClr val="accent1"/>
              </a:solidFill>
              <a:prstDash val="solid"/>
              <a:miter lim="800000"/>
            </a14:hiddenLine>
          </a:ext>
        </a:extLst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oneCellAnchor>
    <xdr:from>
      <xdr:col>4</xdr:col>
      <xdr:colOff>286385</xdr:colOff>
      <xdr:row>73</xdr:row>
      <xdr:rowOff>99250</xdr:rowOff>
    </xdr:from>
    <xdr:ext cx="642740" cy="182550"/>
    <xdr:sp macro="_xll.MC_OnBranchLabelClick" textlink="">
      <xdr:nvSpPr>
        <xdr:cNvPr id="198" name="MC_BN_C_ltd_penetration_part_T_partial_poor">
          <a:extLst>
            <a:ext uri="{FF2B5EF4-FFF2-40B4-BE49-F238E27FC236}">
              <a16:creationId xmlns:a16="http://schemas.microsoft.com/office/drawing/2014/main" id="{33F067DD-56BB-BBEF-B583-0C6FE6CEFD00}"/>
            </a:ext>
          </a:extLst>
        </xdr:cNvPr>
        <xdr:cNvSpPr txBox="1"/>
      </xdr:nvSpPr>
      <xdr:spPr>
        <a:xfrm>
          <a:off x="7525385" y="13948600"/>
          <a:ext cx="642740" cy="182550"/>
        </a:xfrm>
        <a:prstGeom prst="rect">
          <a:avLst/>
        </a:prstGeom>
        <a:solidFill>
          <a:srgbClr val="FFFFFF"/>
        </a:solidFill>
        <a:ln w="9525" cmpd="sng">
          <a:solidFill>
            <a:srgbClr val="80808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none" lIns="27432" tIns="32004" rIns="27432" bIns="32004" rtlCol="0" anchor="t">
          <a:spAutoFit/>
        </a:bodyPr>
        <a:lstStyle/>
        <a:p>
          <a:r>
            <a:rPr lang="en-US" sz="800">
              <a:solidFill>
                <a:srgbClr val="000000"/>
              </a:solidFill>
              <a:latin typeface="Arial" panose="020B0604020202020204" pitchFamily="34" charset="0"/>
            </a:rPr>
            <a:t>Poor Results</a:t>
          </a:r>
          <a:endParaRPr lang="LID4096" sz="800">
            <a:solidFill>
              <a:srgbClr val="000000"/>
            </a:solidFill>
            <a:latin typeface="Arial" panose="020B0604020202020204" pitchFamily="34" charset="0"/>
          </a:endParaRPr>
        </a:p>
      </xdr:txBody>
    </xdr:sp>
    <xdr:clientData/>
  </xdr:oneCellAnchor>
  <xdr:twoCellAnchor>
    <xdr:from>
      <xdr:col>3</xdr:col>
      <xdr:colOff>84267</xdr:colOff>
      <xdr:row>79</xdr:row>
      <xdr:rowOff>184150</xdr:rowOff>
    </xdr:from>
    <xdr:to>
      <xdr:col>4</xdr:col>
      <xdr:colOff>47626</xdr:colOff>
      <xdr:row>86</xdr:row>
      <xdr:rowOff>917</xdr:rowOff>
    </xdr:to>
    <xdr:sp macro="" textlink="">
      <xdr:nvSpPr>
        <xdr:cNvPr id="199" name="MC_BR_C_mga_penetration_C_mga_lossratio_good">
          <a:extLst>
            <a:ext uri="{FF2B5EF4-FFF2-40B4-BE49-F238E27FC236}">
              <a16:creationId xmlns:a16="http://schemas.microsoft.com/office/drawing/2014/main" id="{46C12C8C-09AE-25C2-CDC8-570FC51EC4EB}"/>
            </a:ext>
          </a:extLst>
        </xdr:cNvPr>
        <xdr:cNvSpPr/>
      </xdr:nvSpPr>
      <xdr:spPr>
        <a:xfrm>
          <a:off x="5084892" y="15176500"/>
          <a:ext cx="2201734" cy="1150267"/>
        </a:xfrm>
        <a:custGeom>
          <a:avLst/>
          <a:gdLst/>
          <a:ahLst/>
          <a:cxnLst/>
          <a:rect l="0" t="0" r="0" b="0"/>
          <a:pathLst>
            <a:path w="2201734" h="1150267">
              <a:moveTo>
                <a:pt x="0" y="1148434"/>
              </a:moveTo>
              <a:lnTo>
                <a:pt x="166624" y="5434"/>
              </a:lnTo>
              <a:lnTo>
                <a:pt x="172908" y="0"/>
              </a:lnTo>
              <a:lnTo>
                <a:pt x="2201733" y="0"/>
              </a:lnTo>
              <a:lnTo>
                <a:pt x="2201733" y="12700"/>
              </a:lnTo>
              <a:lnTo>
                <a:pt x="172908" y="12700"/>
              </a:lnTo>
              <a:lnTo>
                <a:pt x="179192" y="7266"/>
              </a:lnTo>
              <a:lnTo>
                <a:pt x="12567" y="1150266"/>
              </a:lnTo>
            </a:path>
          </a:pathLst>
        </a:custGeom>
        <a:solidFill>
          <a:srgbClr val="B4B2A9"/>
        </a:solidFill>
        <a:ln w="19050" cap="flat" cmpd="sng" algn="ctr">
          <a:noFill/>
          <a:prstDash val="solid"/>
          <a:miter lim="800000"/>
        </a:ln>
        <a:effectLst/>
        <a:extLst>
          <a:ext uri="{91240B29-F687-4F45-9708-019B960494DF}">
            <a14:hiddenLine xmlns:a14="http://schemas.microsoft.com/office/drawing/2010/main" w="19050" cap="flat" cmpd="sng" algn="ctr">
              <a:solidFill>
                <a:schemeClr val="accent1"/>
              </a:solidFill>
              <a:prstDash val="solid"/>
              <a:miter lim="800000"/>
            </a14:hiddenLine>
          </a:ext>
        </a:extLst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oneCellAnchor>
    <xdr:from>
      <xdr:col>3</xdr:col>
      <xdr:colOff>286385</xdr:colOff>
      <xdr:row>79</xdr:row>
      <xdr:rowOff>99250</xdr:rowOff>
    </xdr:from>
    <xdr:ext cx="1087542" cy="182550"/>
    <xdr:sp macro="_xll.MC_OnBranchLabelClick" textlink="">
      <xdr:nvSpPr>
        <xdr:cNvPr id="200" name="MC_BN_C_mga_penetration_C_mga_lossratio_good">
          <a:extLst>
            <a:ext uri="{FF2B5EF4-FFF2-40B4-BE49-F238E27FC236}">
              <a16:creationId xmlns:a16="http://schemas.microsoft.com/office/drawing/2014/main" id="{DC351D04-619B-45E2-48C2-1BE083B936EF}"/>
            </a:ext>
          </a:extLst>
        </xdr:cNvPr>
        <xdr:cNvSpPr txBox="1"/>
      </xdr:nvSpPr>
      <xdr:spPr>
        <a:xfrm>
          <a:off x="5287010" y="15091600"/>
          <a:ext cx="1087542" cy="182550"/>
        </a:xfrm>
        <a:prstGeom prst="rect">
          <a:avLst/>
        </a:prstGeom>
        <a:solidFill>
          <a:srgbClr val="FFFFFF"/>
        </a:solidFill>
        <a:ln w="9525" cmpd="sng">
          <a:solidFill>
            <a:srgbClr val="D8D8D8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none" lIns="27432" tIns="32004" rIns="27432" bIns="32004" rtlCol="0" anchor="t">
          <a:spAutoFit/>
        </a:bodyPr>
        <a:lstStyle/>
        <a:p>
          <a:r>
            <a:rPr lang="en-US" sz="800">
              <a:solidFill>
                <a:srgbClr val="B4B2A9"/>
              </a:solidFill>
              <a:latin typeface="Arial" panose="020B0604020202020204" pitchFamily="34" charset="0"/>
            </a:rPr>
            <a:t>MGA Exceeds Targets</a:t>
          </a:r>
          <a:endParaRPr lang="LID4096" sz="800">
            <a:solidFill>
              <a:srgbClr val="B4B2A9"/>
            </a:solidFill>
            <a:latin typeface="Arial" panose="020B0604020202020204" pitchFamily="34" charset="0"/>
          </a:endParaRPr>
        </a:p>
      </xdr:txBody>
    </xdr:sp>
    <xdr:clientData/>
  </xdr:oneCellAnchor>
  <xdr:twoCellAnchor>
    <xdr:from>
      <xdr:col>3</xdr:col>
      <xdr:colOff>84348</xdr:colOff>
      <xdr:row>85</xdr:row>
      <xdr:rowOff>189143</xdr:rowOff>
    </xdr:from>
    <xdr:to>
      <xdr:col>4</xdr:col>
      <xdr:colOff>47626</xdr:colOff>
      <xdr:row>90</xdr:row>
      <xdr:rowOff>6351</xdr:rowOff>
    </xdr:to>
    <xdr:sp macro="" textlink="">
      <xdr:nvSpPr>
        <xdr:cNvPr id="201" name="MC_BR_C_mga_penetration_C_mga_lossratio_ok">
          <a:extLst>
            <a:ext uri="{FF2B5EF4-FFF2-40B4-BE49-F238E27FC236}">
              <a16:creationId xmlns:a16="http://schemas.microsoft.com/office/drawing/2014/main" id="{A0D6BE15-F8B5-20A0-086A-E49A23A0E32E}"/>
            </a:ext>
          </a:extLst>
        </xdr:cNvPr>
        <xdr:cNvSpPr/>
      </xdr:nvSpPr>
      <xdr:spPr>
        <a:xfrm>
          <a:off x="5084973" y="16324493"/>
          <a:ext cx="2201653" cy="769708"/>
        </a:xfrm>
        <a:custGeom>
          <a:avLst/>
          <a:gdLst/>
          <a:ahLst/>
          <a:cxnLst/>
          <a:rect l="0" t="0" r="0" b="0"/>
          <a:pathLst>
            <a:path w="2201653" h="769708">
              <a:moveTo>
                <a:pt x="12407" y="0"/>
              </a:moveTo>
              <a:lnTo>
                <a:pt x="179030" y="762000"/>
              </a:lnTo>
              <a:lnTo>
                <a:pt x="172827" y="757007"/>
              </a:lnTo>
              <a:lnTo>
                <a:pt x="2201652" y="757007"/>
              </a:lnTo>
              <a:lnTo>
                <a:pt x="2201652" y="769707"/>
              </a:lnTo>
              <a:lnTo>
                <a:pt x="172827" y="769707"/>
              </a:lnTo>
              <a:lnTo>
                <a:pt x="166624" y="764714"/>
              </a:lnTo>
              <a:lnTo>
                <a:pt x="0" y="2714"/>
              </a:lnTo>
            </a:path>
          </a:pathLst>
        </a:custGeom>
        <a:solidFill>
          <a:srgbClr val="B4B2A9"/>
        </a:solidFill>
        <a:ln w="19050" cap="flat" cmpd="sng" algn="ctr">
          <a:noFill/>
          <a:prstDash val="solid"/>
          <a:miter lim="800000"/>
        </a:ln>
        <a:effectLst/>
        <a:extLst>
          <a:ext uri="{91240B29-F687-4F45-9708-019B960494DF}">
            <a14:hiddenLine xmlns:a14="http://schemas.microsoft.com/office/drawing/2010/main" w="19050" cap="flat" cmpd="sng" algn="ctr">
              <a:solidFill>
                <a:schemeClr val="accent1"/>
              </a:solidFill>
              <a:prstDash val="solid"/>
              <a:miter lim="800000"/>
            </a14:hiddenLine>
          </a:ext>
        </a:extLst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oneCellAnchor>
    <xdr:from>
      <xdr:col>3</xdr:col>
      <xdr:colOff>286385</xdr:colOff>
      <xdr:row>89</xdr:row>
      <xdr:rowOff>99250</xdr:rowOff>
    </xdr:from>
    <xdr:ext cx="973472" cy="182550"/>
    <xdr:sp macro="_xll.MC_OnBranchLabelClick" textlink="">
      <xdr:nvSpPr>
        <xdr:cNvPr id="202" name="MC_BN_C_mga_penetration_C_mga_lossratio_ok">
          <a:extLst>
            <a:ext uri="{FF2B5EF4-FFF2-40B4-BE49-F238E27FC236}">
              <a16:creationId xmlns:a16="http://schemas.microsoft.com/office/drawing/2014/main" id="{635FAFAD-600B-64E4-077C-E021D5849F29}"/>
            </a:ext>
          </a:extLst>
        </xdr:cNvPr>
        <xdr:cNvSpPr txBox="1"/>
      </xdr:nvSpPr>
      <xdr:spPr>
        <a:xfrm>
          <a:off x="5287010" y="16996600"/>
          <a:ext cx="973472" cy="182550"/>
        </a:xfrm>
        <a:prstGeom prst="rect">
          <a:avLst/>
        </a:prstGeom>
        <a:solidFill>
          <a:srgbClr val="FFFFFF"/>
        </a:solidFill>
        <a:ln w="9525" cmpd="sng">
          <a:solidFill>
            <a:srgbClr val="D8D8D8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none" lIns="27432" tIns="32004" rIns="27432" bIns="32004" rtlCol="0" anchor="t">
          <a:spAutoFit/>
        </a:bodyPr>
        <a:lstStyle/>
        <a:p>
          <a:r>
            <a:rPr lang="en-US" sz="800">
              <a:solidFill>
                <a:srgbClr val="B4B2A9"/>
              </a:solidFill>
              <a:latin typeface="Arial" panose="020B0604020202020204" pitchFamily="34" charset="0"/>
            </a:rPr>
            <a:t>MGA Meets Targets</a:t>
          </a:r>
          <a:endParaRPr lang="LID4096" sz="800">
            <a:solidFill>
              <a:srgbClr val="B4B2A9"/>
            </a:solidFill>
            <a:latin typeface="Arial" panose="020B0604020202020204" pitchFamily="34" charset="0"/>
          </a:endParaRPr>
        </a:p>
      </xdr:txBody>
    </xdr:sp>
    <xdr:clientData/>
  </xdr:oneCellAnchor>
  <xdr:twoCellAnchor>
    <xdr:from>
      <xdr:col>3</xdr:col>
      <xdr:colOff>84225</xdr:colOff>
      <xdr:row>85</xdr:row>
      <xdr:rowOff>189947</xdr:rowOff>
    </xdr:from>
    <xdr:to>
      <xdr:col>4</xdr:col>
      <xdr:colOff>47626</xdr:colOff>
      <xdr:row>96</xdr:row>
      <xdr:rowOff>6351</xdr:rowOff>
    </xdr:to>
    <xdr:sp macro="" textlink="">
      <xdr:nvSpPr>
        <xdr:cNvPr id="203" name="MC_BR_C_mga_penetration_T_mga_under">
          <a:extLst>
            <a:ext uri="{FF2B5EF4-FFF2-40B4-BE49-F238E27FC236}">
              <a16:creationId xmlns:a16="http://schemas.microsoft.com/office/drawing/2014/main" id="{0F29FFB2-6F59-5164-2D5A-B4F2F658C20D}"/>
            </a:ext>
          </a:extLst>
        </xdr:cNvPr>
        <xdr:cNvSpPr/>
      </xdr:nvSpPr>
      <xdr:spPr>
        <a:xfrm>
          <a:off x="5084850" y="16325297"/>
          <a:ext cx="2201776" cy="1911904"/>
        </a:xfrm>
        <a:custGeom>
          <a:avLst/>
          <a:gdLst/>
          <a:ahLst/>
          <a:cxnLst/>
          <a:rect l="0" t="0" r="0" b="0"/>
          <a:pathLst>
            <a:path w="2201776" h="1911904">
              <a:moveTo>
                <a:pt x="12652" y="0"/>
              </a:moveTo>
              <a:lnTo>
                <a:pt x="179276" y="1905000"/>
              </a:lnTo>
              <a:lnTo>
                <a:pt x="172950" y="1899203"/>
              </a:lnTo>
              <a:lnTo>
                <a:pt x="2201775" y="1899203"/>
              </a:lnTo>
              <a:lnTo>
                <a:pt x="2201775" y="1911903"/>
              </a:lnTo>
              <a:lnTo>
                <a:pt x="172950" y="1911903"/>
              </a:lnTo>
              <a:lnTo>
                <a:pt x="166624" y="1906106"/>
              </a:lnTo>
              <a:lnTo>
                <a:pt x="0" y="1106"/>
              </a:lnTo>
            </a:path>
          </a:pathLst>
        </a:custGeom>
        <a:solidFill>
          <a:srgbClr val="B4B2A9"/>
        </a:solidFill>
        <a:ln w="19050" cap="flat" cmpd="sng" algn="ctr">
          <a:noFill/>
          <a:prstDash val="solid"/>
          <a:miter lim="800000"/>
        </a:ln>
        <a:effectLst/>
        <a:extLst>
          <a:ext uri="{91240B29-F687-4F45-9708-019B960494DF}">
            <a14:hiddenLine xmlns:a14="http://schemas.microsoft.com/office/drawing/2010/main" w="19050" cap="flat" cmpd="sng" algn="ctr">
              <a:solidFill>
                <a:schemeClr val="accent1"/>
              </a:solidFill>
              <a:prstDash val="solid"/>
              <a:miter lim="800000"/>
            </a14:hiddenLine>
          </a:ext>
        </a:extLst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oneCellAnchor>
    <xdr:from>
      <xdr:col>3</xdr:col>
      <xdr:colOff>286385</xdr:colOff>
      <xdr:row>95</xdr:row>
      <xdr:rowOff>99250</xdr:rowOff>
    </xdr:from>
    <xdr:ext cx="1001941" cy="182550"/>
    <xdr:sp macro="_xll.MC_OnBranchLabelClick" textlink="">
      <xdr:nvSpPr>
        <xdr:cNvPr id="204" name="MC_BN_C_mga_penetration_T_mga_under">
          <a:extLst>
            <a:ext uri="{FF2B5EF4-FFF2-40B4-BE49-F238E27FC236}">
              <a16:creationId xmlns:a16="http://schemas.microsoft.com/office/drawing/2014/main" id="{D44B9461-CBE3-D0A9-DC86-13DB2DD3EB01}"/>
            </a:ext>
          </a:extLst>
        </xdr:cNvPr>
        <xdr:cNvSpPr txBox="1"/>
      </xdr:nvSpPr>
      <xdr:spPr>
        <a:xfrm>
          <a:off x="5287010" y="18139600"/>
          <a:ext cx="1001941" cy="182550"/>
        </a:xfrm>
        <a:prstGeom prst="rect">
          <a:avLst/>
        </a:prstGeom>
        <a:solidFill>
          <a:srgbClr val="FFFFFF"/>
        </a:solidFill>
        <a:ln w="9525" cmpd="sng">
          <a:solidFill>
            <a:srgbClr val="D8D8D8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none" lIns="27432" tIns="32004" rIns="27432" bIns="32004" rtlCol="0" anchor="t">
          <a:spAutoFit/>
        </a:bodyPr>
        <a:lstStyle/>
        <a:p>
          <a:r>
            <a:rPr lang="en-US" sz="800">
              <a:solidFill>
                <a:srgbClr val="B4B2A9"/>
              </a:solidFill>
              <a:latin typeface="Arial" panose="020B0604020202020204" pitchFamily="34" charset="0"/>
            </a:rPr>
            <a:t>MGA Underperforms</a:t>
          </a:r>
          <a:endParaRPr lang="LID4096" sz="800">
            <a:solidFill>
              <a:srgbClr val="B4B2A9"/>
            </a:solidFill>
            <a:latin typeface="Arial" panose="020B0604020202020204" pitchFamily="34" charset="0"/>
          </a:endParaRPr>
        </a:p>
      </xdr:txBody>
    </xdr:sp>
    <xdr:clientData/>
  </xdr:oneCellAnchor>
  <xdr:twoCellAnchor>
    <xdr:from>
      <xdr:col>4</xdr:col>
      <xdr:colOff>84733</xdr:colOff>
      <xdr:row>77</xdr:row>
      <xdr:rowOff>184150</xdr:rowOff>
    </xdr:from>
    <xdr:to>
      <xdr:col>5</xdr:col>
      <xdr:colOff>47626</xdr:colOff>
      <xdr:row>80</xdr:row>
      <xdr:rowOff>2545</xdr:rowOff>
    </xdr:to>
    <xdr:sp macro="" textlink="">
      <xdr:nvSpPr>
        <xdr:cNvPr id="205" name="MC_BR_C_mga_lossratio_good_T_mga_good_fav">
          <a:extLst>
            <a:ext uri="{FF2B5EF4-FFF2-40B4-BE49-F238E27FC236}">
              <a16:creationId xmlns:a16="http://schemas.microsoft.com/office/drawing/2014/main" id="{CAAFF734-14F8-0710-C269-1D19253C3959}"/>
            </a:ext>
          </a:extLst>
        </xdr:cNvPr>
        <xdr:cNvSpPr/>
      </xdr:nvSpPr>
      <xdr:spPr>
        <a:xfrm>
          <a:off x="7323733" y="14795500"/>
          <a:ext cx="2777531" cy="389895"/>
        </a:xfrm>
        <a:custGeom>
          <a:avLst/>
          <a:gdLst/>
          <a:ahLst/>
          <a:cxnLst/>
          <a:rect l="0" t="0" r="0" b="0"/>
          <a:pathLst>
            <a:path w="2777531" h="389895">
              <a:moveTo>
                <a:pt x="0" y="384806"/>
              </a:moveTo>
              <a:lnTo>
                <a:pt x="166624" y="3806"/>
              </a:lnTo>
              <a:lnTo>
                <a:pt x="172442" y="0"/>
              </a:lnTo>
              <a:lnTo>
                <a:pt x="2777530" y="0"/>
              </a:lnTo>
              <a:lnTo>
                <a:pt x="2777530" y="12700"/>
              </a:lnTo>
              <a:lnTo>
                <a:pt x="172442" y="12700"/>
              </a:lnTo>
              <a:lnTo>
                <a:pt x="178260" y="8894"/>
              </a:lnTo>
              <a:lnTo>
                <a:pt x="11636" y="389894"/>
              </a:lnTo>
            </a:path>
          </a:pathLst>
        </a:custGeom>
        <a:solidFill>
          <a:srgbClr val="B4B2A9"/>
        </a:solidFill>
        <a:ln w="19050" cap="flat" cmpd="sng" algn="ctr">
          <a:noFill/>
          <a:prstDash val="solid"/>
          <a:miter lim="800000"/>
        </a:ln>
        <a:effectLst/>
        <a:extLst>
          <a:ext uri="{91240B29-F687-4F45-9708-019B960494DF}">
            <a14:hiddenLine xmlns:a14="http://schemas.microsoft.com/office/drawing/2010/main" w="19050" cap="flat" cmpd="sng" algn="ctr">
              <a:solidFill>
                <a:schemeClr val="accent1"/>
              </a:solidFill>
              <a:prstDash val="solid"/>
              <a:miter lim="800000"/>
            </a14:hiddenLine>
          </a:ext>
        </a:extLst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oneCellAnchor>
    <xdr:from>
      <xdr:col>4</xdr:col>
      <xdr:colOff>286385</xdr:colOff>
      <xdr:row>77</xdr:row>
      <xdr:rowOff>99250</xdr:rowOff>
    </xdr:from>
    <xdr:ext cx="865237" cy="182550"/>
    <xdr:sp macro="_xll.MC_OnBranchLabelClick" textlink="">
      <xdr:nvSpPr>
        <xdr:cNvPr id="206" name="MC_BN_C_mga_lossratio_good_T_mga_good_fav">
          <a:extLst>
            <a:ext uri="{FF2B5EF4-FFF2-40B4-BE49-F238E27FC236}">
              <a16:creationId xmlns:a16="http://schemas.microsoft.com/office/drawing/2014/main" id="{EAE3AF91-DDF3-E755-F76D-59172DA32B55}"/>
            </a:ext>
          </a:extLst>
        </xdr:cNvPr>
        <xdr:cNvSpPr txBox="1"/>
      </xdr:nvSpPr>
      <xdr:spPr>
        <a:xfrm>
          <a:off x="7525385" y="14710600"/>
          <a:ext cx="865237" cy="182550"/>
        </a:xfrm>
        <a:prstGeom prst="rect">
          <a:avLst/>
        </a:prstGeom>
        <a:solidFill>
          <a:srgbClr val="FFFFFF"/>
        </a:solidFill>
        <a:ln w="9525" cmpd="sng">
          <a:solidFill>
            <a:srgbClr val="D8D8D8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none" lIns="27432" tIns="32004" rIns="27432" bIns="32004" rtlCol="0" anchor="t">
          <a:spAutoFit/>
        </a:bodyPr>
        <a:lstStyle/>
        <a:p>
          <a:r>
            <a:rPr lang="en-US" sz="800">
              <a:solidFill>
                <a:srgbClr val="B4B2A9"/>
              </a:solidFill>
              <a:latin typeface="Arial" panose="020B0604020202020204" pitchFamily="34" charset="0"/>
            </a:rPr>
            <a:t>Favorable Losses</a:t>
          </a:r>
          <a:endParaRPr lang="LID4096" sz="800">
            <a:solidFill>
              <a:srgbClr val="B4B2A9"/>
            </a:solidFill>
            <a:latin typeface="Arial" panose="020B0604020202020204" pitchFamily="34" charset="0"/>
          </a:endParaRPr>
        </a:p>
      </xdr:txBody>
    </xdr:sp>
    <xdr:clientData/>
  </xdr:oneCellAnchor>
  <xdr:twoCellAnchor>
    <xdr:from>
      <xdr:col>4</xdr:col>
      <xdr:colOff>84733</xdr:colOff>
      <xdr:row>79</xdr:row>
      <xdr:rowOff>187956</xdr:rowOff>
    </xdr:from>
    <xdr:to>
      <xdr:col>5</xdr:col>
      <xdr:colOff>47626</xdr:colOff>
      <xdr:row>82</xdr:row>
      <xdr:rowOff>6351</xdr:rowOff>
    </xdr:to>
    <xdr:sp macro="" textlink="">
      <xdr:nvSpPr>
        <xdr:cNvPr id="207" name="MC_BR_C_mga_lossratio_good_T_mga_good_exp">
          <a:extLst>
            <a:ext uri="{FF2B5EF4-FFF2-40B4-BE49-F238E27FC236}">
              <a16:creationId xmlns:a16="http://schemas.microsoft.com/office/drawing/2014/main" id="{CD37CDD9-0095-18DA-1D70-AF4A1523135B}"/>
            </a:ext>
          </a:extLst>
        </xdr:cNvPr>
        <xdr:cNvSpPr/>
      </xdr:nvSpPr>
      <xdr:spPr>
        <a:xfrm>
          <a:off x="7323733" y="15180306"/>
          <a:ext cx="2777531" cy="389895"/>
        </a:xfrm>
        <a:custGeom>
          <a:avLst/>
          <a:gdLst/>
          <a:ahLst/>
          <a:cxnLst/>
          <a:rect l="0" t="0" r="0" b="0"/>
          <a:pathLst>
            <a:path w="2777531" h="389895">
              <a:moveTo>
                <a:pt x="11636" y="0"/>
              </a:moveTo>
              <a:lnTo>
                <a:pt x="178260" y="381000"/>
              </a:lnTo>
              <a:lnTo>
                <a:pt x="172442" y="377194"/>
              </a:lnTo>
              <a:lnTo>
                <a:pt x="2777530" y="377194"/>
              </a:lnTo>
              <a:lnTo>
                <a:pt x="2777530" y="389894"/>
              </a:lnTo>
              <a:lnTo>
                <a:pt x="172442" y="389894"/>
              </a:lnTo>
              <a:lnTo>
                <a:pt x="166624" y="386088"/>
              </a:lnTo>
              <a:lnTo>
                <a:pt x="0" y="5088"/>
              </a:lnTo>
            </a:path>
          </a:pathLst>
        </a:custGeom>
        <a:solidFill>
          <a:srgbClr val="B4B2A9"/>
        </a:solidFill>
        <a:ln w="19050" cap="flat" cmpd="sng" algn="ctr">
          <a:noFill/>
          <a:prstDash val="solid"/>
          <a:miter lim="800000"/>
        </a:ln>
        <a:effectLst/>
        <a:extLst>
          <a:ext uri="{91240B29-F687-4F45-9708-019B960494DF}">
            <a14:hiddenLine xmlns:a14="http://schemas.microsoft.com/office/drawing/2010/main" w="19050" cap="flat" cmpd="sng" algn="ctr">
              <a:solidFill>
                <a:schemeClr val="accent1"/>
              </a:solidFill>
              <a:prstDash val="solid"/>
              <a:miter lim="800000"/>
            </a14:hiddenLine>
          </a:ext>
        </a:extLst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oneCellAnchor>
    <xdr:from>
      <xdr:col>4</xdr:col>
      <xdr:colOff>286385</xdr:colOff>
      <xdr:row>81</xdr:row>
      <xdr:rowOff>99250</xdr:rowOff>
    </xdr:from>
    <xdr:ext cx="836832" cy="182550"/>
    <xdr:sp macro="_xll.MC_OnBranchLabelClick" textlink="">
      <xdr:nvSpPr>
        <xdr:cNvPr id="208" name="MC_BN_C_mga_lossratio_good_T_mga_good_exp">
          <a:extLst>
            <a:ext uri="{FF2B5EF4-FFF2-40B4-BE49-F238E27FC236}">
              <a16:creationId xmlns:a16="http://schemas.microsoft.com/office/drawing/2014/main" id="{BA2BBA2C-40D6-B7F3-BA1A-CB1118575E56}"/>
            </a:ext>
          </a:extLst>
        </xdr:cNvPr>
        <xdr:cNvSpPr txBox="1"/>
      </xdr:nvSpPr>
      <xdr:spPr>
        <a:xfrm>
          <a:off x="7525385" y="15472600"/>
          <a:ext cx="836832" cy="182550"/>
        </a:xfrm>
        <a:prstGeom prst="rect">
          <a:avLst/>
        </a:prstGeom>
        <a:solidFill>
          <a:srgbClr val="FFFFFF"/>
        </a:solidFill>
        <a:ln w="9525" cmpd="sng">
          <a:solidFill>
            <a:srgbClr val="D8D8D8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none" lIns="27432" tIns="32004" rIns="27432" bIns="32004" rtlCol="0" anchor="t">
          <a:spAutoFit/>
        </a:bodyPr>
        <a:lstStyle/>
        <a:p>
          <a:r>
            <a:rPr lang="en-US" sz="800">
              <a:solidFill>
                <a:srgbClr val="B4B2A9"/>
              </a:solidFill>
              <a:latin typeface="Arial" panose="020B0604020202020204" pitchFamily="34" charset="0"/>
            </a:rPr>
            <a:t>Expected Losses</a:t>
          </a:r>
          <a:endParaRPr lang="LID4096" sz="800">
            <a:solidFill>
              <a:srgbClr val="B4B2A9"/>
            </a:solidFill>
            <a:latin typeface="Arial" panose="020B0604020202020204" pitchFamily="34" charset="0"/>
          </a:endParaRPr>
        </a:p>
      </xdr:txBody>
    </xdr:sp>
    <xdr:clientData/>
  </xdr:oneCellAnchor>
  <xdr:twoCellAnchor>
    <xdr:from>
      <xdr:col>4</xdr:col>
      <xdr:colOff>84348</xdr:colOff>
      <xdr:row>79</xdr:row>
      <xdr:rowOff>189143</xdr:rowOff>
    </xdr:from>
    <xdr:to>
      <xdr:col>5</xdr:col>
      <xdr:colOff>47626</xdr:colOff>
      <xdr:row>84</xdr:row>
      <xdr:rowOff>6351</xdr:rowOff>
    </xdr:to>
    <xdr:sp macro="" textlink="">
      <xdr:nvSpPr>
        <xdr:cNvPr id="209" name="MC_BR_C_mga_lossratio_good_T_mga_good_adv">
          <a:extLst>
            <a:ext uri="{FF2B5EF4-FFF2-40B4-BE49-F238E27FC236}">
              <a16:creationId xmlns:a16="http://schemas.microsoft.com/office/drawing/2014/main" id="{6AFAA7B6-8DAC-5366-DEB9-A4795212B017}"/>
            </a:ext>
          </a:extLst>
        </xdr:cNvPr>
        <xdr:cNvSpPr/>
      </xdr:nvSpPr>
      <xdr:spPr>
        <a:xfrm>
          <a:off x="7323348" y="15181493"/>
          <a:ext cx="2777916" cy="769708"/>
        </a:xfrm>
        <a:custGeom>
          <a:avLst/>
          <a:gdLst/>
          <a:ahLst/>
          <a:cxnLst/>
          <a:rect l="0" t="0" r="0" b="0"/>
          <a:pathLst>
            <a:path w="2777916" h="769708">
              <a:moveTo>
                <a:pt x="12407" y="0"/>
              </a:moveTo>
              <a:lnTo>
                <a:pt x="179030" y="762000"/>
              </a:lnTo>
              <a:lnTo>
                <a:pt x="172827" y="757007"/>
              </a:lnTo>
              <a:lnTo>
                <a:pt x="2777915" y="757007"/>
              </a:lnTo>
              <a:lnTo>
                <a:pt x="2777915" y="769707"/>
              </a:lnTo>
              <a:lnTo>
                <a:pt x="172827" y="769707"/>
              </a:lnTo>
              <a:lnTo>
                <a:pt x="166624" y="764714"/>
              </a:lnTo>
              <a:lnTo>
                <a:pt x="0" y="2714"/>
              </a:lnTo>
            </a:path>
          </a:pathLst>
        </a:custGeom>
        <a:solidFill>
          <a:srgbClr val="B4B2A9"/>
        </a:solidFill>
        <a:ln w="19050" cap="flat" cmpd="sng" algn="ctr">
          <a:noFill/>
          <a:prstDash val="solid"/>
          <a:miter lim="800000"/>
        </a:ln>
        <a:effectLst/>
        <a:extLst>
          <a:ext uri="{91240B29-F687-4F45-9708-019B960494DF}">
            <a14:hiddenLine xmlns:a14="http://schemas.microsoft.com/office/drawing/2010/main" w="19050" cap="flat" cmpd="sng" algn="ctr">
              <a:solidFill>
                <a:schemeClr val="accent1"/>
              </a:solidFill>
              <a:prstDash val="solid"/>
              <a:miter lim="800000"/>
            </a14:hiddenLine>
          </a:ext>
        </a:extLst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oneCellAnchor>
    <xdr:from>
      <xdr:col>4</xdr:col>
      <xdr:colOff>286385</xdr:colOff>
      <xdr:row>83</xdr:row>
      <xdr:rowOff>99250</xdr:rowOff>
    </xdr:from>
    <xdr:ext cx="785408" cy="182550"/>
    <xdr:sp macro="_xll.MC_OnBranchLabelClick" textlink="">
      <xdr:nvSpPr>
        <xdr:cNvPr id="210" name="MC_BN_C_mga_lossratio_good_T_mga_good_adv">
          <a:extLst>
            <a:ext uri="{FF2B5EF4-FFF2-40B4-BE49-F238E27FC236}">
              <a16:creationId xmlns:a16="http://schemas.microsoft.com/office/drawing/2014/main" id="{A6EB56A7-3DB4-7300-F0A5-00333CDAC53E}"/>
            </a:ext>
          </a:extLst>
        </xdr:cNvPr>
        <xdr:cNvSpPr txBox="1"/>
      </xdr:nvSpPr>
      <xdr:spPr>
        <a:xfrm>
          <a:off x="7525385" y="15853600"/>
          <a:ext cx="785408" cy="182550"/>
        </a:xfrm>
        <a:prstGeom prst="rect">
          <a:avLst/>
        </a:prstGeom>
        <a:solidFill>
          <a:srgbClr val="FFFFFF"/>
        </a:solidFill>
        <a:ln w="9525" cmpd="sng">
          <a:solidFill>
            <a:srgbClr val="D8D8D8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none" lIns="27432" tIns="32004" rIns="27432" bIns="32004" rtlCol="0" anchor="t">
          <a:spAutoFit/>
        </a:bodyPr>
        <a:lstStyle/>
        <a:p>
          <a:r>
            <a:rPr lang="en-US" sz="800">
              <a:solidFill>
                <a:srgbClr val="B4B2A9"/>
              </a:solidFill>
              <a:latin typeface="Arial" panose="020B0604020202020204" pitchFamily="34" charset="0"/>
            </a:rPr>
            <a:t>Adverse Losses</a:t>
          </a:r>
          <a:endParaRPr lang="LID4096" sz="800">
            <a:solidFill>
              <a:srgbClr val="B4B2A9"/>
            </a:solidFill>
            <a:latin typeface="Arial" panose="020B0604020202020204" pitchFamily="34" charset="0"/>
          </a:endParaRPr>
        </a:p>
      </xdr:txBody>
    </xdr:sp>
    <xdr:clientData/>
  </xdr:oneCellAnchor>
  <xdr:twoCellAnchor>
    <xdr:from>
      <xdr:col>4</xdr:col>
      <xdr:colOff>84733</xdr:colOff>
      <xdr:row>87</xdr:row>
      <xdr:rowOff>184150</xdr:rowOff>
    </xdr:from>
    <xdr:to>
      <xdr:col>5</xdr:col>
      <xdr:colOff>47626</xdr:colOff>
      <xdr:row>90</xdr:row>
      <xdr:rowOff>2545</xdr:rowOff>
    </xdr:to>
    <xdr:sp macro="" textlink="">
      <xdr:nvSpPr>
        <xdr:cNvPr id="211" name="MC_BR_C_mga_lossratio_ok_T_mga_ok_fav">
          <a:extLst>
            <a:ext uri="{FF2B5EF4-FFF2-40B4-BE49-F238E27FC236}">
              <a16:creationId xmlns:a16="http://schemas.microsoft.com/office/drawing/2014/main" id="{60226CCB-0B90-B2DF-63D1-5244455DE503}"/>
            </a:ext>
          </a:extLst>
        </xdr:cNvPr>
        <xdr:cNvSpPr/>
      </xdr:nvSpPr>
      <xdr:spPr>
        <a:xfrm>
          <a:off x="7323733" y="16700500"/>
          <a:ext cx="2777531" cy="389895"/>
        </a:xfrm>
        <a:custGeom>
          <a:avLst/>
          <a:gdLst/>
          <a:ahLst/>
          <a:cxnLst/>
          <a:rect l="0" t="0" r="0" b="0"/>
          <a:pathLst>
            <a:path w="2777531" h="389895">
              <a:moveTo>
                <a:pt x="0" y="384806"/>
              </a:moveTo>
              <a:lnTo>
                <a:pt x="166624" y="3806"/>
              </a:lnTo>
              <a:lnTo>
                <a:pt x="172442" y="0"/>
              </a:lnTo>
              <a:lnTo>
                <a:pt x="2777530" y="0"/>
              </a:lnTo>
              <a:lnTo>
                <a:pt x="2777530" y="12700"/>
              </a:lnTo>
              <a:lnTo>
                <a:pt x="172442" y="12700"/>
              </a:lnTo>
              <a:lnTo>
                <a:pt x="178260" y="8894"/>
              </a:lnTo>
              <a:lnTo>
                <a:pt x="11636" y="389894"/>
              </a:lnTo>
            </a:path>
          </a:pathLst>
        </a:custGeom>
        <a:solidFill>
          <a:srgbClr val="B4B2A9"/>
        </a:solidFill>
        <a:ln w="19050" cap="flat" cmpd="sng" algn="ctr">
          <a:noFill/>
          <a:prstDash val="solid"/>
          <a:miter lim="800000"/>
        </a:ln>
        <a:effectLst/>
        <a:extLst>
          <a:ext uri="{91240B29-F687-4F45-9708-019B960494DF}">
            <a14:hiddenLine xmlns:a14="http://schemas.microsoft.com/office/drawing/2010/main" w="19050" cap="flat" cmpd="sng" algn="ctr">
              <a:solidFill>
                <a:schemeClr val="accent1"/>
              </a:solidFill>
              <a:prstDash val="solid"/>
              <a:miter lim="800000"/>
            </a14:hiddenLine>
          </a:ext>
        </a:extLst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oneCellAnchor>
    <xdr:from>
      <xdr:col>4</xdr:col>
      <xdr:colOff>286385</xdr:colOff>
      <xdr:row>87</xdr:row>
      <xdr:rowOff>99250</xdr:rowOff>
    </xdr:from>
    <xdr:ext cx="865237" cy="182550"/>
    <xdr:sp macro="_xll.MC_OnBranchLabelClick" textlink="">
      <xdr:nvSpPr>
        <xdr:cNvPr id="212" name="MC_BN_C_mga_lossratio_ok_T_mga_ok_fav">
          <a:extLst>
            <a:ext uri="{FF2B5EF4-FFF2-40B4-BE49-F238E27FC236}">
              <a16:creationId xmlns:a16="http://schemas.microsoft.com/office/drawing/2014/main" id="{A1CD789D-4061-271C-FE49-561BFF182A59}"/>
            </a:ext>
          </a:extLst>
        </xdr:cNvPr>
        <xdr:cNvSpPr txBox="1"/>
      </xdr:nvSpPr>
      <xdr:spPr>
        <a:xfrm>
          <a:off x="7525385" y="16615600"/>
          <a:ext cx="865237" cy="182550"/>
        </a:xfrm>
        <a:prstGeom prst="rect">
          <a:avLst/>
        </a:prstGeom>
        <a:solidFill>
          <a:srgbClr val="FFFFFF"/>
        </a:solidFill>
        <a:ln w="9525" cmpd="sng">
          <a:solidFill>
            <a:srgbClr val="D8D8D8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none" lIns="27432" tIns="32004" rIns="27432" bIns="32004" rtlCol="0" anchor="t">
          <a:spAutoFit/>
        </a:bodyPr>
        <a:lstStyle/>
        <a:p>
          <a:r>
            <a:rPr lang="en-US" sz="800">
              <a:solidFill>
                <a:srgbClr val="B4B2A9"/>
              </a:solidFill>
              <a:latin typeface="Arial" panose="020B0604020202020204" pitchFamily="34" charset="0"/>
            </a:rPr>
            <a:t>Favorable Losses</a:t>
          </a:r>
          <a:endParaRPr lang="LID4096" sz="800">
            <a:solidFill>
              <a:srgbClr val="B4B2A9"/>
            </a:solidFill>
            <a:latin typeface="Arial" panose="020B0604020202020204" pitchFamily="34" charset="0"/>
          </a:endParaRPr>
        </a:p>
      </xdr:txBody>
    </xdr:sp>
    <xdr:clientData/>
  </xdr:oneCellAnchor>
  <xdr:twoCellAnchor>
    <xdr:from>
      <xdr:col>4</xdr:col>
      <xdr:colOff>84733</xdr:colOff>
      <xdr:row>89</xdr:row>
      <xdr:rowOff>187956</xdr:rowOff>
    </xdr:from>
    <xdr:to>
      <xdr:col>5</xdr:col>
      <xdr:colOff>47626</xdr:colOff>
      <xdr:row>92</xdr:row>
      <xdr:rowOff>6351</xdr:rowOff>
    </xdr:to>
    <xdr:sp macro="" textlink="">
      <xdr:nvSpPr>
        <xdr:cNvPr id="213" name="MC_BR_C_mga_lossratio_ok_T_mga_ok_exp">
          <a:extLst>
            <a:ext uri="{FF2B5EF4-FFF2-40B4-BE49-F238E27FC236}">
              <a16:creationId xmlns:a16="http://schemas.microsoft.com/office/drawing/2014/main" id="{C4D34A4C-2F39-E167-E2D9-8A6B2CE85D86}"/>
            </a:ext>
          </a:extLst>
        </xdr:cNvPr>
        <xdr:cNvSpPr/>
      </xdr:nvSpPr>
      <xdr:spPr>
        <a:xfrm>
          <a:off x="7323733" y="17085306"/>
          <a:ext cx="2777531" cy="389895"/>
        </a:xfrm>
        <a:custGeom>
          <a:avLst/>
          <a:gdLst/>
          <a:ahLst/>
          <a:cxnLst/>
          <a:rect l="0" t="0" r="0" b="0"/>
          <a:pathLst>
            <a:path w="2777531" h="389895">
              <a:moveTo>
                <a:pt x="11636" y="0"/>
              </a:moveTo>
              <a:lnTo>
                <a:pt x="178260" y="381000"/>
              </a:lnTo>
              <a:lnTo>
                <a:pt x="172442" y="377194"/>
              </a:lnTo>
              <a:lnTo>
                <a:pt x="2777530" y="377194"/>
              </a:lnTo>
              <a:lnTo>
                <a:pt x="2777530" y="389894"/>
              </a:lnTo>
              <a:lnTo>
                <a:pt x="172442" y="389894"/>
              </a:lnTo>
              <a:lnTo>
                <a:pt x="166624" y="386088"/>
              </a:lnTo>
              <a:lnTo>
                <a:pt x="0" y="5088"/>
              </a:lnTo>
            </a:path>
          </a:pathLst>
        </a:custGeom>
        <a:solidFill>
          <a:srgbClr val="B4B2A9"/>
        </a:solidFill>
        <a:ln w="19050" cap="flat" cmpd="sng" algn="ctr">
          <a:noFill/>
          <a:prstDash val="solid"/>
          <a:miter lim="800000"/>
        </a:ln>
        <a:effectLst/>
        <a:extLst>
          <a:ext uri="{91240B29-F687-4F45-9708-019B960494DF}">
            <a14:hiddenLine xmlns:a14="http://schemas.microsoft.com/office/drawing/2010/main" w="19050" cap="flat" cmpd="sng" algn="ctr">
              <a:solidFill>
                <a:schemeClr val="accent1"/>
              </a:solidFill>
              <a:prstDash val="solid"/>
              <a:miter lim="800000"/>
            </a14:hiddenLine>
          </a:ext>
        </a:extLst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oneCellAnchor>
    <xdr:from>
      <xdr:col>4</xdr:col>
      <xdr:colOff>286385</xdr:colOff>
      <xdr:row>91</xdr:row>
      <xdr:rowOff>99250</xdr:rowOff>
    </xdr:from>
    <xdr:ext cx="836832" cy="182550"/>
    <xdr:sp macro="_xll.MC_OnBranchLabelClick" textlink="">
      <xdr:nvSpPr>
        <xdr:cNvPr id="214" name="MC_BN_C_mga_lossratio_ok_T_mga_ok_exp">
          <a:extLst>
            <a:ext uri="{FF2B5EF4-FFF2-40B4-BE49-F238E27FC236}">
              <a16:creationId xmlns:a16="http://schemas.microsoft.com/office/drawing/2014/main" id="{987AC363-5EF3-B555-ACAF-DD952B13744C}"/>
            </a:ext>
          </a:extLst>
        </xdr:cNvPr>
        <xdr:cNvSpPr txBox="1"/>
      </xdr:nvSpPr>
      <xdr:spPr>
        <a:xfrm>
          <a:off x="7525385" y="17377600"/>
          <a:ext cx="836832" cy="182550"/>
        </a:xfrm>
        <a:prstGeom prst="rect">
          <a:avLst/>
        </a:prstGeom>
        <a:solidFill>
          <a:srgbClr val="FFFFFF"/>
        </a:solidFill>
        <a:ln w="9525" cmpd="sng">
          <a:solidFill>
            <a:srgbClr val="D8D8D8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none" lIns="27432" tIns="32004" rIns="27432" bIns="32004" rtlCol="0" anchor="t">
          <a:spAutoFit/>
        </a:bodyPr>
        <a:lstStyle/>
        <a:p>
          <a:r>
            <a:rPr lang="en-US" sz="800">
              <a:solidFill>
                <a:srgbClr val="B4B2A9"/>
              </a:solidFill>
              <a:latin typeface="Arial" panose="020B0604020202020204" pitchFamily="34" charset="0"/>
            </a:rPr>
            <a:t>Expected Losses</a:t>
          </a:r>
          <a:endParaRPr lang="LID4096" sz="800">
            <a:solidFill>
              <a:srgbClr val="B4B2A9"/>
            </a:solidFill>
            <a:latin typeface="Arial" panose="020B0604020202020204" pitchFamily="34" charset="0"/>
          </a:endParaRPr>
        </a:p>
      </xdr:txBody>
    </xdr:sp>
    <xdr:clientData/>
  </xdr:oneCellAnchor>
  <xdr:twoCellAnchor>
    <xdr:from>
      <xdr:col>4</xdr:col>
      <xdr:colOff>84348</xdr:colOff>
      <xdr:row>89</xdr:row>
      <xdr:rowOff>189143</xdr:rowOff>
    </xdr:from>
    <xdr:to>
      <xdr:col>5</xdr:col>
      <xdr:colOff>47626</xdr:colOff>
      <xdr:row>94</xdr:row>
      <xdr:rowOff>6351</xdr:rowOff>
    </xdr:to>
    <xdr:sp macro="" textlink="">
      <xdr:nvSpPr>
        <xdr:cNvPr id="215" name="MC_BR_C_mga_lossratio_ok_T_mga_ok_adv">
          <a:extLst>
            <a:ext uri="{FF2B5EF4-FFF2-40B4-BE49-F238E27FC236}">
              <a16:creationId xmlns:a16="http://schemas.microsoft.com/office/drawing/2014/main" id="{CE3C3EFF-30E8-7E4B-6D02-1E8BF75112CF}"/>
            </a:ext>
          </a:extLst>
        </xdr:cNvPr>
        <xdr:cNvSpPr/>
      </xdr:nvSpPr>
      <xdr:spPr>
        <a:xfrm>
          <a:off x="7323348" y="17086493"/>
          <a:ext cx="2777916" cy="769708"/>
        </a:xfrm>
        <a:custGeom>
          <a:avLst/>
          <a:gdLst/>
          <a:ahLst/>
          <a:cxnLst/>
          <a:rect l="0" t="0" r="0" b="0"/>
          <a:pathLst>
            <a:path w="2777916" h="769708">
              <a:moveTo>
                <a:pt x="12407" y="0"/>
              </a:moveTo>
              <a:lnTo>
                <a:pt x="179030" y="762000"/>
              </a:lnTo>
              <a:lnTo>
                <a:pt x="172827" y="757007"/>
              </a:lnTo>
              <a:lnTo>
                <a:pt x="2777915" y="757007"/>
              </a:lnTo>
              <a:lnTo>
                <a:pt x="2777915" y="769707"/>
              </a:lnTo>
              <a:lnTo>
                <a:pt x="172827" y="769707"/>
              </a:lnTo>
              <a:lnTo>
                <a:pt x="166624" y="764714"/>
              </a:lnTo>
              <a:lnTo>
                <a:pt x="0" y="2714"/>
              </a:lnTo>
            </a:path>
          </a:pathLst>
        </a:custGeom>
        <a:solidFill>
          <a:srgbClr val="B4B2A9"/>
        </a:solidFill>
        <a:ln w="19050" cap="flat" cmpd="sng" algn="ctr">
          <a:noFill/>
          <a:prstDash val="solid"/>
          <a:miter lim="800000"/>
        </a:ln>
        <a:effectLst/>
        <a:extLst>
          <a:ext uri="{91240B29-F687-4F45-9708-019B960494DF}">
            <a14:hiddenLine xmlns:a14="http://schemas.microsoft.com/office/drawing/2010/main" w="19050" cap="flat" cmpd="sng" algn="ctr">
              <a:solidFill>
                <a:schemeClr val="accent1"/>
              </a:solidFill>
              <a:prstDash val="solid"/>
              <a:miter lim="800000"/>
            </a14:hiddenLine>
          </a:ext>
        </a:extLst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oneCellAnchor>
    <xdr:from>
      <xdr:col>4</xdr:col>
      <xdr:colOff>286385</xdr:colOff>
      <xdr:row>93</xdr:row>
      <xdr:rowOff>99250</xdr:rowOff>
    </xdr:from>
    <xdr:ext cx="785408" cy="182550"/>
    <xdr:sp macro="_xll.MC_OnBranchLabelClick" textlink="">
      <xdr:nvSpPr>
        <xdr:cNvPr id="216" name="MC_BN_C_mga_lossratio_ok_T_mga_ok_adv">
          <a:extLst>
            <a:ext uri="{FF2B5EF4-FFF2-40B4-BE49-F238E27FC236}">
              <a16:creationId xmlns:a16="http://schemas.microsoft.com/office/drawing/2014/main" id="{E3F28CF0-3358-1DD9-BDC7-D22E7AB9CB52}"/>
            </a:ext>
          </a:extLst>
        </xdr:cNvPr>
        <xdr:cNvSpPr txBox="1"/>
      </xdr:nvSpPr>
      <xdr:spPr>
        <a:xfrm>
          <a:off x="7525385" y="17758600"/>
          <a:ext cx="785408" cy="182550"/>
        </a:xfrm>
        <a:prstGeom prst="rect">
          <a:avLst/>
        </a:prstGeom>
        <a:solidFill>
          <a:srgbClr val="FFFFFF"/>
        </a:solidFill>
        <a:ln w="9525" cmpd="sng">
          <a:solidFill>
            <a:srgbClr val="D8D8D8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none" lIns="27432" tIns="32004" rIns="27432" bIns="32004" rtlCol="0" anchor="t">
          <a:spAutoFit/>
        </a:bodyPr>
        <a:lstStyle/>
        <a:p>
          <a:r>
            <a:rPr lang="en-US" sz="800">
              <a:solidFill>
                <a:srgbClr val="B4B2A9"/>
              </a:solidFill>
              <a:latin typeface="Arial" panose="020B0604020202020204" pitchFamily="34" charset="0"/>
            </a:rPr>
            <a:t>Adverse Losses</a:t>
          </a:r>
          <a:endParaRPr lang="LID4096" sz="800">
            <a:solidFill>
              <a:srgbClr val="B4B2A9"/>
            </a:solidFill>
            <a:latin typeface="Arial" panose="020B0604020202020204" pitchFamily="34" charset="0"/>
          </a:endParaRPr>
        </a:p>
      </xdr:txBody>
    </xdr:sp>
    <xdr:clientData/>
  </xdr:oneCellAnchor>
  <xdr:twoCellAnchor editAs="oneCell">
    <xdr:from>
      <xdr:col>5</xdr:col>
      <xdr:colOff>4763</xdr:colOff>
      <xdr:row>19</xdr:row>
      <xdr:rowOff>109537</xdr:rowOff>
    </xdr:from>
    <xdr:to>
      <xdr:col>5</xdr:col>
      <xdr:colOff>176213</xdr:colOff>
      <xdr:row>20</xdr:row>
      <xdr:rowOff>80962</xdr:rowOff>
    </xdr:to>
    <xdr:sp macro="_xll.MC_OnNodeClick" textlink="">
      <xdr:nvSpPr>
        <xdr:cNvPr id="217" name="MC_T_full_fav_ok">
          <a:extLst>
            <a:ext uri="{FF2B5EF4-FFF2-40B4-BE49-F238E27FC236}">
              <a16:creationId xmlns:a16="http://schemas.microsoft.com/office/drawing/2014/main" id="{C2D529D4-1EF4-E4F1-3500-5B2ADD897388}"/>
            </a:ext>
          </a:extLst>
        </xdr:cNvPr>
        <xdr:cNvSpPr/>
      </xdr:nvSpPr>
      <xdr:spPr>
        <a:xfrm rot="16200000">
          <a:off x="10063163" y="3667125"/>
          <a:ext cx="161925" cy="171450"/>
        </a:xfrm>
        <a:prstGeom prst="triangle">
          <a:avLst/>
        </a:prstGeom>
        <a:solidFill>
          <a:srgbClr val="87B8EA"/>
        </a:solidFill>
        <a:ln w="12700">
          <a:solidFill>
            <a:srgbClr val="B4B2A9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twoCellAnchor editAs="oneCell">
    <xdr:from>
      <xdr:col>4</xdr:col>
      <xdr:colOff>9525</xdr:colOff>
      <xdr:row>21</xdr:row>
      <xdr:rowOff>109538</xdr:rowOff>
    </xdr:from>
    <xdr:to>
      <xdr:col>4</xdr:col>
      <xdr:colOff>180975</xdr:colOff>
      <xdr:row>22</xdr:row>
      <xdr:rowOff>80963</xdr:rowOff>
    </xdr:to>
    <xdr:sp macro="_xll.MC_OnNodeClick" textlink="">
      <xdr:nvSpPr>
        <xdr:cNvPr id="218" name="MC_C_full_cat_fav">
          <a:extLst>
            <a:ext uri="{FF2B5EF4-FFF2-40B4-BE49-F238E27FC236}">
              <a16:creationId xmlns:a16="http://schemas.microsoft.com/office/drawing/2014/main" id="{7F3B796E-79C3-E37E-CA62-49BC2A9ABCF1}"/>
            </a:ext>
          </a:extLst>
        </xdr:cNvPr>
        <xdr:cNvSpPr/>
      </xdr:nvSpPr>
      <xdr:spPr>
        <a:xfrm>
          <a:off x="7248525" y="4052888"/>
          <a:ext cx="171450" cy="161925"/>
        </a:xfrm>
        <a:prstGeom prst="ellipse">
          <a:avLst/>
        </a:prstGeom>
        <a:solidFill>
          <a:srgbClr val="E79C82"/>
        </a:solidFill>
        <a:ln w="12700">
          <a:solidFill>
            <a:srgbClr val="B4B2A9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twoCellAnchor editAs="oneCell">
    <xdr:from>
      <xdr:col>5</xdr:col>
      <xdr:colOff>4763</xdr:colOff>
      <xdr:row>23</xdr:row>
      <xdr:rowOff>109537</xdr:rowOff>
    </xdr:from>
    <xdr:to>
      <xdr:col>5</xdr:col>
      <xdr:colOff>176213</xdr:colOff>
      <xdr:row>24</xdr:row>
      <xdr:rowOff>80962</xdr:rowOff>
    </xdr:to>
    <xdr:sp macro="_xll.MC_OnNodeClick" textlink="">
      <xdr:nvSpPr>
        <xdr:cNvPr id="219" name="MC_T_full_fav_cat">
          <a:extLst>
            <a:ext uri="{FF2B5EF4-FFF2-40B4-BE49-F238E27FC236}">
              <a16:creationId xmlns:a16="http://schemas.microsoft.com/office/drawing/2014/main" id="{ED14C721-18B6-FD33-D07E-73367533C90B}"/>
            </a:ext>
          </a:extLst>
        </xdr:cNvPr>
        <xdr:cNvSpPr/>
      </xdr:nvSpPr>
      <xdr:spPr>
        <a:xfrm rot="16200000">
          <a:off x="10063163" y="4429125"/>
          <a:ext cx="161925" cy="171450"/>
        </a:xfrm>
        <a:prstGeom prst="triangle">
          <a:avLst/>
        </a:prstGeom>
        <a:solidFill>
          <a:srgbClr val="87B8EA"/>
        </a:solidFill>
        <a:ln w="12700">
          <a:solidFill>
            <a:srgbClr val="B4B2A9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twoCellAnchor editAs="oneCell">
    <xdr:from>
      <xdr:col>3</xdr:col>
      <xdr:colOff>9525</xdr:colOff>
      <xdr:row>25</xdr:row>
      <xdr:rowOff>109538</xdr:rowOff>
    </xdr:from>
    <xdr:to>
      <xdr:col>3</xdr:col>
      <xdr:colOff>180975</xdr:colOff>
      <xdr:row>26</xdr:row>
      <xdr:rowOff>80963</xdr:rowOff>
    </xdr:to>
    <xdr:sp macro="_xll.MC_OnNodeClick" textlink="">
      <xdr:nvSpPr>
        <xdr:cNvPr id="220" name="MC_C_full_lossratio">
          <a:extLst>
            <a:ext uri="{FF2B5EF4-FFF2-40B4-BE49-F238E27FC236}">
              <a16:creationId xmlns:a16="http://schemas.microsoft.com/office/drawing/2014/main" id="{6EDB9732-B54C-1AA3-DA39-CB04130A751D}"/>
            </a:ext>
          </a:extLst>
        </xdr:cNvPr>
        <xdr:cNvSpPr/>
      </xdr:nvSpPr>
      <xdr:spPr>
        <a:xfrm>
          <a:off x="5010150" y="4814888"/>
          <a:ext cx="171450" cy="161925"/>
        </a:xfrm>
        <a:prstGeom prst="ellipse">
          <a:avLst/>
        </a:prstGeom>
        <a:solidFill>
          <a:srgbClr val="E79C82"/>
        </a:solidFill>
        <a:ln w="12700">
          <a:solidFill>
            <a:srgbClr val="B4B2A9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twoCellAnchor editAs="oneCell">
    <xdr:from>
      <xdr:col>5</xdr:col>
      <xdr:colOff>4763</xdr:colOff>
      <xdr:row>27</xdr:row>
      <xdr:rowOff>109537</xdr:rowOff>
    </xdr:from>
    <xdr:to>
      <xdr:col>5</xdr:col>
      <xdr:colOff>176213</xdr:colOff>
      <xdr:row>28</xdr:row>
      <xdr:rowOff>80962</xdr:rowOff>
    </xdr:to>
    <xdr:sp macro="_xll.MC_OnNodeClick" textlink="">
      <xdr:nvSpPr>
        <xdr:cNvPr id="221" name="MC_T_full_exp_ok">
          <a:extLst>
            <a:ext uri="{FF2B5EF4-FFF2-40B4-BE49-F238E27FC236}">
              <a16:creationId xmlns:a16="http://schemas.microsoft.com/office/drawing/2014/main" id="{3564A42E-E0B7-AA84-8138-B648D4F3ADC0}"/>
            </a:ext>
          </a:extLst>
        </xdr:cNvPr>
        <xdr:cNvSpPr/>
      </xdr:nvSpPr>
      <xdr:spPr>
        <a:xfrm rot="16200000">
          <a:off x="10063163" y="5191125"/>
          <a:ext cx="161925" cy="171450"/>
        </a:xfrm>
        <a:prstGeom prst="triangle">
          <a:avLst/>
        </a:prstGeom>
        <a:solidFill>
          <a:srgbClr val="87B8EA"/>
        </a:solidFill>
        <a:ln w="12700">
          <a:solidFill>
            <a:srgbClr val="B4B2A9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twoCellAnchor editAs="oneCell">
    <xdr:from>
      <xdr:col>4</xdr:col>
      <xdr:colOff>9525</xdr:colOff>
      <xdr:row>29</xdr:row>
      <xdr:rowOff>109538</xdr:rowOff>
    </xdr:from>
    <xdr:to>
      <xdr:col>4</xdr:col>
      <xdr:colOff>180975</xdr:colOff>
      <xdr:row>30</xdr:row>
      <xdr:rowOff>80963</xdr:rowOff>
    </xdr:to>
    <xdr:sp macro="_xll.MC_OnNodeClick" textlink="">
      <xdr:nvSpPr>
        <xdr:cNvPr id="222" name="MC_C_full_cat_exp">
          <a:extLst>
            <a:ext uri="{FF2B5EF4-FFF2-40B4-BE49-F238E27FC236}">
              <a16:creationId xmlns:a16="http://schemas.microsoft.com/office/drawing/2014/main" id="{83346F4D-88C0-BA23-1A15-9E9C5E9C7A4A}"/>
            </a:ext>
          </a:extLst>
        </xdr:cNvPr>
        <xdr:cNvSpPr/>
      </xdr:nvSpPr>
      <xdr:spPr>
        <a:xfrm>
          <a:off x="7248525" y="5576888"/>
          <a:ext cx="171450" cy="161925"/>
        </a:xfrm>
        <a:prstGeom prst="ellipse">
          <a:avLst/>
        </a:prstGeom>
        <a:solidFill>
          <a:srgbClr val="E79C82"/>
        </a:solidFill>
        <a:ln w="12700">
          <a:solidFill>
            <a:srgbClr val="B4B2A9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twoCellAnchor editAs="oneCell">
    <xdr:from>
      <xdr:col>5</xdr:col>
      <xdr:colOff>4763</xdr:colOff>
      <xdr:row>31</xdr:row>
      <xdr:rowOff>109537</xdr:rowOff>
    </xdr:from>
    <xdr:to>
      <xdr:col>5</xdr:col>
      <xdr:colOff>176213</xdr:colOff>
      <xdr:row>32</xdr:row>
      <xdr:rowOff>80962</xdr:rowOff>
    </xdr:to>
    <xdr:sp macro="_xll.MC_OnNodeClick" textlink="">
      <xdr:nvSpPr>
        <xdr:cNvPr id="223" name="MC_T_full_exp_cat">
          <a:extLst>
            <a:ext uri="{FF2B5EF4-FFF2-40B4-BE49-F238E27FC236}">
              <a16:creationId xmlns:a16="http://schemas.microsoft.com/office/drawing/2014/main" id="{FFA22B02-52CD-54BB-13C7-16CF8733C048}"/>
            </a:ext>
          </a:extLst>
        </xdr:cNvPr>
        <xdr:cNvSpPr/>
      </xdr:nvSpPr>
      <xdr:spPr>
        <a:xfrm rot="16200000">
          <a:off x="10063163" y="5953125"/>
          <a:ext cx="161925" cy="171450"/>
        </a:xfrm>
        <a:prstGeom prst="triangle">
          <a:avLst/>
        </a:prstGeom>
        <a:solidFill>
          <a:srgbClr val="87B8EA"/>
        </a:solidFill>
        <a:ln w="12700">
          <a:solidFill>
            <a:srgbClr val="B4B2A9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twoCellAnchor editAs="oneCell">
    <xdr:from>
      <xdr:col>5</xdr:col>
      <xdr:colOff>4763</xdr:colOff>
      <xdr:row>33</xdr:row>
      <xdr:rowOff>109537</xdr:rowOff>
    </xdr:from>
    <xdr:to>
      <xdr:col>5</xdr:col>
      <xdr:colOff>176213</xdr:colOff>
      <xdr:row>34</xdr:row>
      <xdr:rowOff>80962</xdr:rowOff>
    </xdr:to>
    <xdr:sp macro="_xll.MC_OnNodeClick" textlink="">
      <xdr:nvSpPr>
        <xdr:cNvPr id="224" name="MC_T_full_adv_ok">
          <a:extLst>
            <a:ext uri="{FF2B5EF4-FFF2-40B4-BE49-F238E27FC236}">
              <a16:creationId xmlns:a16="http://schemas.microsoft.com/office/drawing/2014/main" id="{FCC8C584-AA62-3176-7907-A5EB7A525326}"/>
            </a:ext>
          </a:extLst>
        </xdr:cNvPr>
        <xdr:cNvSpPr/>
      </xdr:nvSpPr>
      <xdr:spPr>
        <a:xfrm rot="16200000">
          <a:off x="10063163" y="6334125"/>
          <a:ext cx="161925" cy="171450"/>
        </a:xfrm>
        <a:prstGeom prst="triangle">
          <a:avLst/>
        </a:prstGeom>
        <a:solidFill>
          <a:srgbClr val="87B8EA"/>
        </a:solidFill>
        <a:ln w="12700">
          <a:solidFill>
            <a:srgbClr val="B4B2A9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twoCellAnchor editAs="oneCell">
    <xdr:from>
      <xdr:col>4</xdr:col>
      <xdr:colOff>9525</xdr:colOff>
      <xdr:row>35</xdr:row>
      <xdr:rowOff>109538</xdr:rowOff>
    </xdr:from>
    <xdr:to>
      <xdr:col>4</xdr:col>
      <xdr:colOff>180975</xdr:colOff>
      <xdr:row>36</xdr:row>
      <xdr:rowOff>80963</xdr:rowOff>
    </xdr:to>
    <xdr:sp macro="_xll.MC_OnNodeClick" textlink="">
      <xdr:nvSpPr>
        <xdr:cNvPr id="225" name="MC_C_full_cat_adv">
          <a:extLst>
            <a:ext uri="{FF2B5EF4-FFF2-40B4-BE49-F238E27FC236}">
              <a16:creationId xmlns:a16="http://schemas.microsoft.com/office/drawing/2014/main" id="{BE0E52F5-DC5E-A5CF-AF9D-F14160053EA8}"/>
            </a:ext>
          </a:extLst>
        </xdr:cNvPr>
        <xdr:cNvSpPr/>
      </xdr:nvSpPr>
      <xdr:spPr>
        <a:xfrm>
          <a:off x="7248525" y="6719888"/>
          <a:ext cx="171450" cy="161925"/>
        </a:xfrm>
        <a:prstGeom prst="ellipse">
          <a:avLst/>
        </a:prstGeom>
        <a:solidFill>
          <a:srgbClr val="E79C82"/>
        </a:solidFill>
        <a:ln w="12700">
          <a:solidFill>
            <a:srgbClr val="B4B2A9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twoCellAnchor editAs="oneCell">
    <xdr:from>
      <xdr:col>5</xdr:col>
      <xdr:colOff>4763</xdr:colOff>
      <xdr:row>37</xdr:row>
      <xdr:rowOff>109537</xdr:rowOff>
    </xdr:from>
    <xdr:to>
      <xdr:col>5</xdr:col>
      <xdr:colOff>176213</xdr:colOff>
      <xdr:row>38</xdr:row>
      <xdr:rowOff>80962</xdr:rowOff>
    </xdr:to>
    <xdr:sp macro="_xll.MC_OnNodeClick" textlink="">
      <xdr:nvSpPr>
        <xdr:cNvPr id="226" name="MC_T_full_adv_cat">
          <a:extLst>
            <a:ext uri="{FF2B5EF4-FFF2-40B4-BE49-F238E27FC236}">
              <a16:creationId xmlns:a16="http://schemas.microsoft.com/office/drawing/2014/main" id="{A84CEE7A-7B38-7936-7761-0E8DE4891614}"/>
            </a:ext>
          </a:extLst>
        </xdr:cNvPr>
        <xdr:cNvSpPr/>
      </xdr:nvSpPr>
      <xdr:spPr>
        <a:xfrm rot="16200000">
          <a:off x="10063163" y="7096125"/>
          <a:ext cx="161925" cy="171450"/>
        </a:xfrm>
        <a:prstGeom prst="triangle">
          <a:avLst/>
        </a:prstGeom>
        <a:solidFill>
          <a:srgbClr val="87B8EA"/>
        </a:solidFill>
        <a:ln w="12700">
          <a:solidFill>
            <a:srgbClr val="B4B2A9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twoCellAnchor editAs="oneCell">
    <xdr:from>
      <xdr:col>2</xdr:col>
      <xdr:colOff>9525</xdr:colOff>
      <xdr:row>39</xdr:row>
      <xdr:rowOff>109538</xdr:rowOff>
    </xdr:from>
    <xdr:to>
      <xdr:col>2</xdr:col>
      <xdr:colOff>180975</xdr:colOff>
      <xdr:row>40</xdr:row>
      <xdr:rowOff>80963</xdr:rowOff>
    </xdr:to>
    <xdr:sp macro="_xll.MC_OnNodeClick" textlink="">
      <xdr:nvSpPr>
        <xdr:cNvPr id="227" name="MC_D_root">
          <a:extLst>
            <a:ext uri="{FF2B5EF4-FFF2-40B4-BE49-F238E27FC236}">
              <a16:creationId xmlns:a16="http://schemas.microsoft.com/office/drawing/2014/main" id="{A4AB5A4B-CCED-DF9A-8342-2D59B1720A44}"/>
            </a:ext>
          </a:extLst>
        </xdr:cNvPr>
        <xdr:cNvSpPr/>
      </xdr:nvSpPr>
      <xdr:spPr>
        <a:xfrm>
          <a:off x="2533650" y="7481888"/>
          <a:ext cx="171450" cy="161925"/>
        </a:xfrm>
        <a:prstGeom prst="can">
          <a:avLst/>
        </a:prstGeom>
        <a:solidFill>
          <a:srgbClr val="0F6E56"/>
        </a:solidFill>
        <a:ln w="12700">
          <a:solidFill>
            <a:srgbClr val="08504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twoCellAnchor editAs="oneCell">
    <xdr:from>
      <xdr:col>7</xdr:col>
      <xdr:colOff>4763</xdr:colOff>
      <xdr:row>41</xdr:row>
      <xdr:rowOff>109537</xdr:rowOff>
    </xdr:from>
    <xdr:to>
      <xdr:col>7</xdr:col>
      <xdr:colOff>176213</xdr:colOff>
      <xdr:row>42</xdr:row>
      <xdr:rowOff>80962</xdr:rowOff>
    </xdr:to>
    <xdr:sp macro="_xll.MC_OnNodeClick" textlink="">
      <xdr:nvSpPr>
        <xdr:cNvPr id="228" name="MC_T_expand_strong_ok">
          <a:extLst>
            <a:ext uri="{FF2B5EF4-FFF2-40B4-BE49-F238E27FC236}">
              <a16:creationId xmlns:a16="http://schemas.microsoft.com/office/drawing/2014/main" id="{C2454B0F-FA11-B188-50E9-0613CA7C6567}"/>
            </a:ext>
          </a:extLst>
        </xdr:cNvPr>
        <xdr:cNvSpPr/>
      </xdr:nvSpPr>
      <xdr:spPr>
        <a:xfrm rot="16200000">
          <a:off x="15606713" y="7858125"/>
          <a:ext cx="161925" cy="171450"/>
        </a:xfrm>
        <a:prstGeom prst="triangle">
          <a:avLst/>
        </a:prstGeom>
        <a:solidFill>
          <a:srgbClr val="87B8EA"/>
        </a:solidFill>
        <a:ln w="12700">
          <a:solidFill>
            <a:srgbClr val="B4B2A9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twoCellAnchor editAs="oneCell">
    <xdr:from>
      <xdr:col>6</xdr:col>
      <xdr:colOff>9525</xdr:colOff>
      <xdr:row>43</xdr:row>
      <xdr:rowOff>109538</xdr:rowOff>
    </xdr:from>
    <xdr:to>
      <xdr:col>6</xdr:col>
      <xdr:colOff>180975</xdr:colOff>
      <xdr:row>44</xdr:row>
      <xdr:rowOff>80963</xdr:rowOff>
    </xdr:to>
    <xdr:sp macro="_xll.MC_OnNodeClick" textlink="">
      <xdr:nvSpPr>
        <xdr:cNvPr id="229" name="MC_C_expand_strong_cat">
          <a:extLst>
            <a:ext uri="{FF2B5EF4-FFF2-40B4-BE49-F238E27FC236}">
              <a16:creationId xmlns:a16="http://schemas.microsoft.com/office/drawing/2014/main" id="{4646934F-3E13-E6E4-F603-9427C594E9A7}"/>
            </a:ext>
          </a:extLst>
        </xdr:cNvPr>
        <xdr:cNvSpPr/>
      </xdr:nvSpPr>
      <xdr:spPr>
        <a:xfrm>
          <a:off x="12963525" y="8243888"/>
          <a:ext cx="171450" cy="161925"/>
        </a:xfrm>
        <a:prstGeom prst="ellipse">
          <a:avLst/>
        </a:prstGeom>
        <a:solidFill>
          <a:srgbClr val="E79C82"/>
        </a:solidFill>
        <a:ln w="12700">
          <a:solidFill>
            <a:srgbClr val="B4B2A9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twoCellAnchor editAs="oneCell">
    <xdr:from>
      <xdr:col>7</xdr:col>
      <xdr:colOff>4763</xdr:colOff>
      <xdr:row>45</xdr:row>
      <xdr:rowOff>109537</xdr:rowOff>
    </xdr:from>
    <xdr:to>
      <xdr:col>7</xdr:col>
      <xdr:colOff>176213</xdr:colOff>
      <xdr:row>46</xdr:row>
      <xdr:rowOff>80962</xdr:rowOff>
    </xdr:to>
    <xdr:sp macro="_xll.MC_OnNodeClick" textlink="">
      <xdr:nvSpPr>
        <xdr:cNvPr id="230" name="MC_T_expand_strong_cat">
          <a:extLst>
            <a:ext uri="{FF2B5EF4-FFF2-40B4-BE49-F238E27FC236}">
              <a16:creationId xmlns:a16="http://schemas.microsoft.com/office/drawing/2014/main" id="{0491137F-91D6-5798-23A6-C7FAB2FFA8B8}"/>
            </a:ext>
          </a:extLst>
        </xdr:cNvPr>
        <xdr:cNvSpPr/>
      </xdr:nvSpPr>
      <xdr:spPr>
        <a:xfrm rot="16200000">
          <a:off x="15606713" y="8620125"/>
          <a:ext cx="161925" cy="171450"/>
        </a:xfrm>
        <a:prstGeom prst="triangle">
          <a:avLst/>
        </a:prstGeom>
        <a:solidFill>
          <a:srgbClr val="87B8EA"/>
        </a:solidFill>
        <a:ln w="12700">
          <a:solidFill>
            <a:srgbClr val="B4B2A9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twoCellAnchor editAs="oneCell">
    <xdr:from>
      <xdr:col>5</xdr:col>
      <xdr:colOff>9525</xdr:colOff>
      <xdr:row>47</xdr:row>
      <xdr:rowOff>109538</xdr:rowOff>
    </xdr:from>
    <xdr:to>
      <xdr:col>5</xdr:col>
      <xdr:colOff>180975</xdr:colOff>
      <xdr:row>48</xdr:row>
      <xdr:rowOff>80963</xdr:rowOff>
    </xdr:to>
    <xdr:sp macro="_xll.MC_OnNodeClick" textlink="">
      <xdr:nvSpPr>
        <xdr:cNvPr id="231" name="MC_D_expand_strong">
          <a:extLst>
            <a:ext uri="{FF2B5EF4-FFF2-40B4-BE49-F238E27FC236}">
              <a16:creationId xmlns:a16="http://schemas.microsoft.com/office/drawing/2014/main" id="{6F431A17-ED3F-D246-B5C1-C01C1C81FADC}"/>
            </a:ext>
          </a:extLst>
        </xdr:cNvPr>
        <xdr:cNvSpPr/>
      </xdr:nvSpPr>
      <xdr:spPr>
        <a:xfrm>
          <a:off x="10063163" y="9005888"/>
          <a:ext cx="171450" cy="161925"/>
        </a:xfrm>
        <a:prstGeom prst="can">
          <a:avLst/>
        </a:prstGeom>
        <a:solidFill>
          <a:srgbClr val="0F6E56"/>
        </a:solidFill>
        <a:ln w="12700">
          <a:solidFill>
            <a:srgbClr val="08504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twoCellAnchor editAs="oneCell">
    <xdr:from>
      <xdr:col>6</xdr:col>
      <xdr:colOff>4763</xdr:colOff>
      <xdr:row>49</xdr:row>
      <xdr:rowOff>109537</xdr:rowOff>
    </xdr:from>
    <xdr:to>
      <xdr:col>6</xdr:col>
      <xdr:colOff>176213</xdr:colOff>
      <xdr:row>50</xdr:row>
      <xdr:rowOff>80962</xdr:rowOff>
    </xdr:to>
    <xdr:sp macro="_xll.MC_OnNodeClick" textlink="">
      <xdr:nvSpPr>
        <xdr:cNvPr id="232" name="MC_T_regional_strong">
          <a:extLst>
            <a:ext uri="{FF2B5EF4-FFF2-40B4-BE49-F238E27FC236}">
              <a16:creationId xmlns:a16="http://schemas.microsoft.com/office/drawing/2014/main" id="{89977D36-451A-0A43-845C-BE83B2C914F9}"/>
            </a:ext>
          </a:extLst>
        </xdr:cNvPr>
        <xdr:cNvSpPr/>
      </xdr:nvSpPr>
      <xdr:spPr>
        <a:xfrm rot="16200000">
          <a:off x="12963525" y="9382125"/>
          <a:ext cx="161925" cy="171450"/>
        </a:xfrm>
        <a:prstGeom prst="triangle">
          <a:avLst/>
        </a:prstGeom>
        <a:solidFill>
          <a:srgbClr val="378ADD"/>
        </a:solidFill>
        <a:ln w="12700">
          <a:solidFill>
            <a:srgbClr val="0F6E56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twoCellAnchor editAs="oneCell">
    <xdr:from>
      <xdr:col>4</xdr:col>
      <xdr:colOff>9525</xdr:colOff>
      <xdr:row>51</xdr:row>
      <xdr:rowOff>109538</xdr:rowOff>
    </xdr:from>
    <xdr:to>
      <xdr:col>4</xdr:col>
      <xdr:colOff>180975</xdr:colOff>
      <xdr:row>52</xdr:row>
      <xdr:rowOff>80963</xdr:rowOff>
    </xdr:to>
    <xdr:sp macro="_xll.MC_OnNodeClick" textlink="">
      <xdr:nvSpPr>
        <xdr:cNvPr id="233" name="MC_C_ltd_penetration_full">
          <a:extLst>
            <a:ext uri="{FF2B5EF4-FFF2-40B4-BE49-F238E27FC236}">
              <a16:creationId xmlns:a16="http://schemas.microsoft.com/office/drawing/2014/main" id="{AFC648B1-B0BF-48BD-3BBF-B10B904FD9EB}"/>
            </a:ext>
          </a:extLst>
        </xdr:cNvPr>
        <xdr:cNvSpPr/>
      </xdr:nvSpPr>
      <xdr:spPr>
        <a:xfrm>
          <a:off x="7248525" y="9767888"/>
          <a:ext cx="171450" cy="161925"/>
        </a:xfrm>
        <a:prstGeom prst="ellipse">
          <a:avLst/>
        </a:prstGeom>
        <a:solidFill>
          <a:srgbClr val="D85A30"/>
        </a:solidFill>
        <a:ln w="12700">
          <a:solidFill>
            <a:srgbClr val="0F6E56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twoCellAnchor editAs="oneCell">
    <xdr:from>
      <xdr:col>7</xdr:col>
      <xdr:colOff>4763</xdr:colOff>
      <xdr:row>53</xdr:row>
      <xdr:rowOff>109537</xdr:rowOff>
    </xdr:from>
    <xdr:to>
      <xdr:col>7</xdr:col>
      <xdr:colOff>176213</xdr:colOff>
      <xdr:row>54</xdr:row>
      <xdr:rowOff>80962</xdr:rowOff>
    </xdr:to>
    <xdr:sp macro="_xll.MC_OnNodeClick" textlink="">
      <xdr:nvSpPr>
        <xdr:cNvPr id="234" name="MC_T_expand_mod_ok">
          <a:extLst>
            <a:ext uri="{FF2B5EF4-FFF2-40B4-BE49-F238E27FC236}">
              <a16:creationId xmlns:a16="http://schemas.microsoft.com/office/drawing/2014/main" id="{393973AA-94B0-9709-407F-20F507AB68DD}"/>
            </a:ext>
          </a:extLst>
        </xdr:cNvPr>
        <xdr:cNvSpPr/>
      </xdr:nvSpPr>
      <xdr:spPr>
        <a:xfrm rot="16200000">
          <a:off x="15606713" y="10144125"/>
          <a:ext cx="161925" cy="171450"/>
        </a:xfrm>
        <a:prstGeom prst="triangle">
          <a:avLst/>
        </a:prstGeom>
        <a:solidFill>
          <a:srgbClr val="87B8EA"/>
        </a:solidFill>
        <a:ln w="12700">
          <a:solidFill>
            <a:srgbClr val="B4B2A9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twoCellAnchor editAs="oneCell">
    <xdr:from>
      <xdr:col>6</xdr:col>
      <xdr:colOff>9525</xdr:colOff>
      <xdr:row>55</xdr:row>
      <xdr:rowOff>109538</xdr:rowOff>
    </xdr:from>
    <xdr:to>
      <xdr:col>6</xdr:col>
      <xdr:colOff>180975</xdr:colOff>
      <xdr:row>56</xdr:row>
      <xdr:rowOff>80963</xdr:rowOff>
    </xdr:to>
    <xdr:sp macro="_xll.MC_OnNodeClick" textlink="">
      <xdr:nvSpPr>
        <xdr:cNvPr id="235" name="MC_C_expand_mod_cat">
          <a:extLst>
            <a:ext uri="{FF2B5EF4-FFF2-40B4-BE49-F238E27FC236}">
              <a16:creationId xmlns:a16="http://schemas.microsoft.com/office/drawing/2014/main" id="{B1EDCD69-8F92-7431-7E80-1A349A8746E4}"/>
            </a:ext>
          </a:extLst>
        </xdr:cNvPr>
        <xdr:cNvSpPr/>
      </xdr:nvSpPr>
      <xdr:spPr>
        <a:xfrm>
          <a:off x="12963525" y="10529888"/>
          <a:ext cx="171450" cy="161925"/>
        </a:xfrm>
        <a:prstGeom prst="ellipse">
          <a:avLst/>
        </a:prstGeom>
        <a:solidFill>
          <a:srgbClr val="E79C82"/>
        </a:solidFill>
        <a:ln w="12700">
          <a:solidFill>
            <a:srgbClr val="B4B2A9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twoCellAnchor editAs="oneCell">
    <xdr:from>
      <xdr:col>7</xdr:col>
      <xdr:colOff>4763</xdr:colOff>
      <xdr:row>57</xdr:row>
      <xdr:rowOff>109537</xdr:rowOff>
    </xdr:from>
    <xdr:to>
      <xdr:col>7</xdr:col>
      <xdr:colOff>176213</xdr:colOff>
      <xdr:row>58</xdr:row>
      <xdr:rowOff>80962</xdr:rowOff>
    </xdr:to>
    <xdr:sp macro="_xll.MC_OnNodeClick" textlink="">
      <xdr:nvSpPr>
        <xdr:cNvPr id="236" name="MC_T_expand_mod_cat">
          <a:extLst>
            <a:ext uri="{FF2B5EF4-FFF2-40B4-BE49-F238E27FC236}">
              <a16:creationId xmlns:a16="http://schemas.microsoft.com/office/drawing/2014/main" id="{0162342A-EDBF-BAE0-7836-F80FBCA99A53}"/>
            </a:ext>
          </a:extLst>
        </xdr:cNvPr>
        <xdr:cNvSpPr/>
      </xdr:nvSpPr>
      <xdr:spPr>
        <a:xfrm rot="16200000">
          <a:off x="15606713" y="10906125"/>
          <a:ext cx="161925" cy="171450"/>
        </a:xfrm>
        <a:prstGeom prst="triangle">
          <a:avLst/>
        </a:prstGeom>
        <a:solidFill>
          <a:srgbClr val="87B8EA"/>
        </a:solidFill>
        <a:ln w="12700">
          <a:solidFill>
            <a:srgbClr val="B4B2A9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twoCellAnchor editAs="oneCell">
    <xdr:from>
      <xdr:col>5</xdr:col>
      <xdr:colOff>9525</xdr:colOff>
      <xdr:row>59</xdr:row>
      <xdr:rowOff>109538</xdr:rowOff>
    </xdr:from>
    <xdr:to>
      <xdr:col>5</xdr:col>
      <xdr:colOff>180975</xdr:colOff>
      <xdr:row>60</xdr:row>
      <xdr:rowOff>80963</xdr:rowOff>
    </xdr:to>
    <xdr:sp macro="_xll.MC_OnNodeClick" textlink="">
      <xdr:nvSpPr>
        <xdr:cNvPr id="237" name="MC_D_expand_moderate">
          <a:extLst>
            <a:ext uri="{FF2B5EF4-FFF2-40B4-BE49-F238E27FC236}">
              <a16:creationId xmlns:a16="http://schemas.microsoft.com/office/drawing/2014/main" id="{60416105-4B55-6F0B-940D-008EB573CA62}"/>
            </a:ext>
          </a:extLst>
        </xdr:cNvPr>
        <xdr:cNvSpPr/>
      </xdr:nvSpPr>
      <xdr:spPr>
        <a:xfrm>
          <a:off x="10063163" y="11291888"/>
          <a:ext cx="171450" cy="161925"/>
        </a:xfrm>
        <a:prstGeom prst="can">
          <a:avLst/>
        </a:prstGeom>
        <a:solidFill>
          <a:srgbClr val="0F6E56"/>
        </a:solidFill>
        <a:ln w="12700">
          <a:solidFill>
            <a:srgbClr val="08504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twoCellAnchor editAs="oneCell">
    <xdr:from>
      <xdr:col>6</xdr:col>
      <xdr:colOff>4763</xdr:colOff>
      <xdr:row>61</xdr:row>
      <xdr:rowOff>109537</xdr:rowOff>
    </xdr:from>
    <xdr:to>
      <xdr:col>6</xdr:col>
      <xdr:colOff>176213</xdr:colOff>
      <xdr:row>62</xdr:row>
      <xdr:rowOff>80962</xdr:rowOff>
    </xdr:to>
    <xdr:sp macro="_xll.MC_OnNodeClick" textlink="">
      <xdr:nvSpPr>
        <xdr:cNvPr id="238" name="MC_T_regional_moderate">
          <a:extLst>
            <a:ext uri="{FF2B5EF4-FFF2-40B4-BE49-F238E27FC236}">
              <a16:creationId xmlns:a16="http://schemas.microsoft.com/office/drawing/2014/main" id="{41A0DBD2-0380-EA37-5D64-54E715D1BC10}"/>
            </a:ext>
          </a:extLst>
        </xdr:cNvPr>
        <xdr:cNvSpPr/>
      </xdr:nvSpPr>
      <xdr:spPr>
        <a:xfrm rot="16200000">
          <a:off x="12963525" y="11668125"/>
          <a:ext cx="161925" cy="171450"/>
        </a:xfrm>
        <a:prstGeom prst="triangle">
          <a:avLst/>
        </a:prstGeom>
        <a:solidFill>
          <a:srgbClr val="378ADD"/>
        </a:solidFill>
        <a:ln w="12700">
          <a:solidFill>
            <a:srgbClr val="0F6E56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twoCellAnchor editAs="oneCell">
    <xdr:from>
      <xdr:col>5</xdr:col>
      <xdr:colOff>4763</xdr:colOff>
      <xdr:row>63</xdr:row>
      <xdr:rowOff>109537</xdr:rowOff>
    </xdr:from>
    <xdr:to>
      <xdr:col>5</xdr:col>
      <xdr:colOff>176213</xdr:colOff>
      <xdr:row>64</xdr:row>
      <xdr:rowOff>80962</xdr:rowOff>
    </xdr:to>
    <xdr:sp macro="_xll.MC_OnNodeClick" textlink="">
      <xdr:nvSpPr>
        <xdr:cNvPr id="239" name="MC_T_ltd_weak">
          <a:extLst>
            <a:ext uri="{FF2B5EF4-FFF2-40B4-BE49-F238E27FC236}">
              <a16:creationId xmlns:a16="http://schemas.microsoft.com/office/drawing/2014/main" id="{FA1CBA4D-2A5D-64FE-A07F-E8334AD3866E}"/>
            </a:ext>
          </a:extLst>
        </xdr:cNvPr>
        <xdr:cNvSpPr/>
      </xdr:nvSpPr>
      <xdr:spPr>
        <a:xfrm rot="16200000">
          <a:off x="10063163" y="12049125"/>
          <a:ext cx="161925" cy="171450"/>
        </a:xfrm>
        <a:prstGeom prst="triangle">
          <a:avLst/>
        </a:prstGeom>
        <a:solidFill>
          <a:srgbClr val="378ADD"/>
        </a:solidFill>
        <a:ln w="12700">
          <a:solidFill>
            <a:srgbClr val="0F6E56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twoCellAnchor editAs="oneCell">
    <xdr:from>
      <xdr:col>3</xdr:col>
      <xdr:colOff>9525</xdr:colOff>
      <xdr:row>65</xdr:row>
      <xdr:rowOff>109538</xdr:rowOff>
    </xdr:from>
    <xdr:to>
      <xdr:col>3</xdr:col>
      <xdr:colOff>180975</xdr:colOff>
      <xdr:row>66</xdr:row>
      <xdr:rowOff>80963</xdr:rowOff>
    </xdr:to>
    <xdr:sp macro="_xll.MC_OnNodeClick" textlink="">
      <xdr:nvSpPr>
        <xdr:cNvPr id="240" name="MC_C_ltd_regulatory">
          <a:extLst>
            <a:ext uri="{FF2B5EF4-FFF2-40B4-BE49-F238E27FC236}">
              <a16:creationId xmlns:a16="http://schemas.microsoft.com/office/drawing/2014/main" id="{C94504AD-CDAD-3B60-099F-33E4B30A0FFF}"/>
            </a:ext>
          </a:extLst>
        </xdr:cNvPr>
        <xdr:cNvSpPr/>
      </xdr:nvSpPr>
      <xdr:spPr>
        <a:xfrm>
          <a:off x="5010150" y="12434888"/>
          <a:ext cx="171450" cy="161925"/>
        </a:xfrm>
        <a:prstGeom prst="ellipse">
          <a:avLst/>
        </a:prstGeom>
        <a:solidFill>
          <a:srgbClr val="D85A30"/>
        </a:solidFill>
        <a:ln w="12700">
          <a:solidFill>
            <a:srgbClr val="0F6E56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twoCellAnchor editAs="oneCell">
    <xdr:from>
      <xdr:col>5</xdr:col>
      <xdr:colOff>4763</xdr:colOff>
      <xdr:row>67</xdr:row>
      <xdr:rowOff>109537</xdr:rowOff>
    </xdr:from>
    <xdr:to>
      <xdr:col>5</xdr:col>
      <xdr:colOff>176213</xdr:colOff>
      <xdr:row>68</xdr:row>
      <xdr:rowOff>80962</xdr:rowOff>
    </xdr:to>
    <xdr:sp macro="_xll.MC_OnNodeClick" textlink="">
      <xdr:nvSpPr>
        <xdr:cNvPr id="241" name="MC_T_partial_good">
          <a:extLst>
            <a:ext uri="{FF2B5EF4-FFF2-40B4-BE49-F238E27FC236}">
              <a16:creationId xmlns:a16="http://schemas.microsoft.com/office/drawing/2014/main" id="{6EB2CCF5-9C7E-1E19-316B-75AC150CDA12}"/>
            </a:ext>
          </a:extLst>
        </xdr:cNvPr>
        <xdr:cNvSpPr/>
      </xdr:nvSpPr>
      <xdr:spPr>
        <a:xfrm rot="16200000">
          <a:off x="10063163" y="12811125"/>
          <a:ext cx="161925" cy="171450"/>
        </a:xfrm>
        <a:prstGeom prst="triangle">
          <a:avLst/>
        </a:prstGeom>
        <a:solidFill>
          <a:srgbClr val="378ADD"/>
        </a:solidFill>
        <a:ln w="12700">
          <a:solidFill>
            <a:srgbClr val="0F6E56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twoCellAnchor editAs="oneCell">
    <xdr:from>
      <xdr:col>4</xdr:col>
      <xdr:colOff>9525</xdr:colOff>
      <xdr:row>69</xdr:row>
      <xdr:rowOff>109538</xdr:rowOff>
    </xdr:from>
    <xdr:to>
      <xdr:col>4</xdr:col>
      <xdr:colOff>180975</xdr:colOff>
      <xdr:row>70</xdr:row>
      <xdr:rowOff>80963</xdr:rowOff>
    </xdr:to>
    <xdr:sp macro="_xll.MC_OnNodeClick" textlink="">
      <xdr:nvSpPr>
        <xdr:cNvPr id="242" name="MC_C_ltd_penetration_part">
          <a:extLst>
            <a:ext uri="{FF2B5EF4-FFF2-40B4-BE49-F238E27FC236}">
              <a16:creationId xmlns:a16="http://schemas.microsoft.com/office/drawing/2014/main" id="{101A3DE5-0E0D-5176-6983-444D880DF6BE}"/>
            </a:ext>
          </a:extLst>
        </xdr:cNvPr>
        <xdr:cNvSpPr/>
      </xdr:nvSpPr>
      <xdr:spPr>
        <a:xfrm>
          <a:off x="7248525" y="13196888"/>
          <a:ext cx="171450" cy="161925"/>
        </a:xfrm>
        <a:prstGeom prst="ellipse">
          <a:avLst/>
        </a:prstGeom>
        <a:solidFill>
          <a:srgbClr val="D85A30"/>
        </a:solidFill>
        <a:ln w="12700">
          <a:solidFill>
            <a:srgbClr val="0F6E56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twoCellAnchor editAs="oneCell">
    <xdr:from>
      <xdr:col>5</xdr:col>
      <xdr:colOff>4763</xdr:colOff>
      <xdr:row>71</xdr:row>
      <xdr:rowOff>109537</xdr:rowOff>
    </xdr:from>
    <xdr:to>
      <xdr:col>5</xdr:col>
      <xdr:colOff>176213</xdr:colOff>
      <xdr:row>72</xdr:row>
      <xdr:rowOff>80962</xdr:rowOff>
    </xdr:to>
    <xdr:sp macro="_xll.MC_OnNodeClick" textlink="">
      <xdr:nvSpPr>
        <xdr:cNvPr id="243" name="MC_T_partial_med">
          <a:extLst>
            <a:ext uri="{FF2B5EF4-FFF2-40B4-BE49-F238E27FC236}">
              <a16:creationId xmlns:a16="http://schemas.microsoft.com/office/drawing/2014/main" id="{486C7C02-95B8-967F-081B-DCAA3F597EEF}"/>
            </a:ext>
          </a:extLst>
        </xdr:cNvPr>
        <xdr:cNvSpPr/>
      </xdr:nvSpPr>
      <xdr:spPr>
        <a:xfrm rot="16200000">
          <a:off x="10063163" y="13573125"/>
          <a:ext cx="161925" cy="171450"/>
        </a:xfrm>
        <a:prstGeom prst="triangle">
          <a:avLst/>
        </a:prstGeom>
        <a:solidFill>
          <a:srgbClr val="378ADD"/>
        </a:solidFill>
        <a:ln w="12700">
          <a:solidFill>
            <a:srgbClr val="0F6E56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twoCellAnchor editAs="oneCell">
    <xdr:from>
      <xdr:col>5</xdr:col>
      <xdr:colOff>4763</xdr:colOff>
      <xdr:row>73</xdr:row>
      <xdr:rowOff>109537</xdr:rowOff>
    </xdr:from>
    <xdr:to>
      <xdr:col>5</xdr:col>
      <xdr:colOff>176213</xdr:colOff>
      <xdr:row>74</xdr:row>
      <xdr:rowOff>80962</xdr:rowOff>
    </xdr:to>
    <xdr:sp macro="_xll.MC_OnNodeClick" textlink="">
      <xdr:nvSpPr>
        <xdr:cNvPr id="244" name="MC_T_partial_poor">
          <a:extLst>
            <a:ext uri="{FF2B5EF4-FFF2-40B4-BE49-F238E27FC236}">
              <a16:creationId xmlns:a16="http://schemas.microsoft.com/office/drawing/2014/main" id="{48BA3A82-A325-9FDD-3287-FDCE0091207A}"/>
            </a:ext>
          </a:extLst>
        </xdr:cNvPr>
        <xdr:cNvSpPr/>
      </xdr:nvSpPr>
      <xdr:spPr>
        <a:xfrm rot="16200000">
          <a:off x="10063163" y="13954125"/>
          <a:ext cx="161925" cy="171450"/>
        </a:xfrm>
        <a:prstGeom prst="triangle">
          <a:avLst/>
        </a:prstGeom>
        <a:solidFill>
          <a:srgbClr val="378ADD"/>
        </a:solidFill>
        <a:ln w="12700">
          <a:solidFill>
            <a:srgbClr val="0F6E56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twoCellAnchor editAs="oneCell">
    <xdr:from>
      <xdr:col>4</xdr:col>
      <xdr:colOff>4763</xdr:colOff>
      <xdr:row>75</xdr:row>
      <xdr:rowOff>109537</xdr:rowOff>
    </xdr:from>
    <xdr:to>
      <xdr:col>4</xdr:col>
      <xdr:colOff>176213</xdr:colOff>
      <xdr:row>76</xdr:row>
      <xdr:rowOff>80962</xdr:rowOff>
    </xdr:to>
    <xdr:sp macro="_xll.MC_OnNodeClick" textlink="">
      <xdr:nvSpPr>
        <xdr:cNvPr id="245" name="MC_T_ltd_denied">
          <a:extLst>
            <a:ext uri="{FF2B5EF4-FFF2-40B4-BE49-F238E27FC236}">
              <a16:creationId xmlns:a16="http://schemas.microsoft.com/office/drawing/2014/main" id="{B9EE8730-E1C7-1629-8415-0A380159769A}"/>
            </a:ext>
          </a:extLst>
        </xdr:cNvPr>
        <xdr:cNvSpPr/>
      </xdr:nvSpPr>
      <xdr:spPr>
        <a:xfrm rot="16200000">
          <a:off x="7248525" y="14335125"/>
          <a:ext cx="161925" cy="171450"/>
        </a:xfrm>
        <a:prstGeom prst="triangle">
          <a:avLst/>
        </a:prstGeom>
        <a:solidFill>
          <a:srgbClr val="378ADD"/>
        </a:solidFill>
        <a:ln w="12700">
          <a:solidFill>
            <a:srgbClr val="0F6E56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twoCellAnchor editAs="oneCell">
    <xdr:from>
      <xdr:col>5</xdr:col>
      <xdr:colOff>4763</xdr:colOff>
      <xdr:row>77</xdr:row>
      <xdr:rowOff>109537</xdr:rowOff>
    </xdr:from>
    <xdr:to>
      <xdr:col>5</xdr:col>
      <xdr:colOff>176213</xdr:colOff>
      <xdr:row>78</xdr:row>
      <xdr:rowOff>80962</xdr:rowOff>
    </xdr:to>
    <xdr:sp macro="_xll.MC_OnNodeClick" textlink="">
      <xdr:nvSpPr>
        <xdr:cNvPr id="246" name="MC_T_mga_good_fav">
          <a:extLst>
            <a:ext uri="{FF2B5EF4-FFF2-40B4-BE49-F238E27FC236}">
              <a16:creationId xmlns:a16="http://schemas.microsoft.com/office/drawing/2014/main" id="{2A732D79-D429-0EB4-2287-B6FF53FAE156}"/>
            </a:ext>
          </a:extLst>
        </xdr:cNvPr>
        <xdr:cNvSpPr/>
      </xdr:nvSpPr>
      <xdr:spPr>
        <a:xfrm rot="16200000">
          <a:off x="10063163" y="14716125"/>
          <a:ext cx="161925" cy="171450"/>
        </a:xfrm>
        <a:prstGeom prst="triangle">
          <a:avLst/>
        </a:prstGeom>
        <a:solidFill>
          <a:srgbClr val="87B8EA"/>
        </a:solidFill>
        <a:ln w="12700">
          <a:solidFill>
            <a:srgbClr val="B4B2A9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twoCellAnchor editAs="oneCell">
    <xdr:from>
      <xdr:col>4</xdr:col>
      <xdr:colOff>9525</xdr:colOff>
      <xdr:row>79</xdr:row>
      <xdr:rowOff>109538</xdr:rowOff>
    </xdr:from>
    <xdr:to>
      <xdr:col>4</xdr:col>
      <xdr:colOff>180975</xdr:colOff>
      <xdr:row>80</xdr:row>
      <xdr:rowOff>80963</xdr:rowOff>
    </xdr:to>
    <xdr:sp macro="_xll.MC_OnNodeClick" textlink="">
      <xdr:nvSpPr>
        <xdr:cNvPr id="247" name="MC_C_mga_lossratio_good">
          <a:extLst>
            <a:ext uri="{FF2B5EF4-FFF2-40B4-BE49-F238E27FC236}">
              <a16:creationId xmlns:a16="http://schemas.microsoft.com/office/drawing/2014/main" id="{6648AC70-781E-A57E-A83B-07860BEF7B9C}"/>
            </a:ext>
          </a:extLst>
        </xdr:cNvPr>
        <xdr:cNvSpPr/>
      </xdr:nvSpPr>
      <xdr:spPr>
        <a:xfrm>
          <a:off x="7248525" y="15101888"/>
          <a:ext cx="171450" cy="161925"/>
        </a:xfrm>
        <a:prstGeom prst="ellipse">
          <a:avLst/>
        </a:prstGeom>
        <a:solidFill>
          <a:srgbClr val="E79C82"/>
        </a:solidFill>
        <a:ln w="12700">
          <a:solidFill>
            <a:srgbClr val="B4B2A9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twoCellAnchor editAs="oneCell">
    <xdr:from>
      <xdr:col>5</xdr:col>
      <xdr:colOff>4763</xdr:colOff>
      <xdr:row>81</xdr:row>
      <xdr:rowOff>109537</xdr:rowOff>
    </xdr:from>
    <xdr:to>
      <xdr:col>5</xdr:col>
      <xdr:colOff>176213</xdr:colOff>
      <xdr:row>82</xdr:row>
      <xdr:rowOff>80962</xdr:rowOff>
    </xdr:to>
    <xdr:sp macro="_xll.MC_OnNodeClick" textlink="">
      <xdr:nvSpPr>
        <xdr:cNvPr id="248" name="MC_T_mga_good_exp">
          <a:extLst>
            <a:ext uri="{FF2B5EF4-FFF2-40B4-BE49-F238E27FC236}">
              <a16:creationId xmlns:a16="http://schemas.microsoft.com/office/drawing/2014/main" id="{2E66297D-241B-6DDE-C584-BF5325B7B85A}"/>
            </a:ext>
          </a:extLst>
        </xdr:cNvPr>
        <xdr:cNvSpPr/>
      </xdr:nvSpPr>
      <xdr:spPr>
        <a:xfrm rot="16200000">
          <a:off x="10063163" y="15478125"/>
          <a:ext cx="161925" cy="171450"/>
        </a:xfrm>
        <a:prstGeom prst="triangle">
          <a:avLst/>
        </a:prstGeom>
        <a:solidFill>
          <a:srgbClr val="87B8EA"/>
        </a:solidFill>
        <a:ln w="12700">
          <a:solidFill>
            <a:srgbClr val="B4B2A9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twoCellAnchor editAs="oneCell">
    <xdr:from>
      <xdr:col>5</xdr:col>
      <xdr:colOff>4763</xdr:colOff>
      <xdr:row>83</xdr:row>
      <xdr:rowOff>109537</xdr:rowOff>
    </xdr:from>
    <xdr:to>
      <xdr:col>5</xdr:col>
      <xdr:colOff>176213</xdr:colOff>
      <xdr:row>84</xdr:row>
      <xdr:rowOff>80962</xdr:rowOff>
    </xdr:to>
    <xdr:sp macro="_xll.MC_OnNodeClick" textlink="">
      <xdr:nvSpPr>
        <xdr:cNvPr id="249" name="MC_T_mga_good_adv">
          <a:extLst>
            <a:ext uri="{FF2B5EF4-FFF2-40B4-BE49-F238E27FC236}">
              <a16:creationId xmlns:a16="http://schemas.microsoft.com/office/drawing/2014/main" id="{7D811F19-4DA4-1CA7-4A99-D40C2D627F87}"/>
            </a:ext>
          </a:extLst>
        </xdr:cNvPr>
        <xdr:cNvSpPr/>
      </xdr:nvSpPr>
      <xdr:spPr>
        <a:xfrm rot="16200000">
          <a:off x="10063163" y="15859125"/>
          <a:ext cx="161925" cy="171450"/>
        </a:xfrm>
        <a:prstGeom prst="triangle">
          <a:avLst/>
        </a:prstGeom>
        <a:solidFill>
          <a:srgbClr val="87B8EA"/>
        </a:solidFill>
        <a:ln w="12700">
          <a:solidFill>
            <a:srgbClr val="B4B2A9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twoCellAnchor editAs="oneCell">
    <xdr:from>
      <xdr:col>3</xdr:col>
      <xdr:colOff>9525</xdr:colOff>
      <xdr:row>85</xdr:row>
      <xdr:rowOff>109538</xdr:rowOff>
    </xdr:from>
    <xdr:to>
      <xdr:col>3</xdr:col>
      <xdr:colOff>180975</xdr:colOff>
      <xdr:row>86</xdr:row>
      <xdr:rowOff>80963</xdr:rowOff>
    </xdr:to>
    <xdr:sp macro="_xll.MC_OnNodeClick" textlink="">
      <xdr:nvSpPr>
        <xdr:cNvPr id="250" name="MC_C_mga_penetration">
          <a:extLst>
            <a:ext uri="{FF2B5EF4-FFF2-40B4-BE49-F238E27FC236}">
              <a16:creationId xmlns:a16="http://schemas.microsoft.com/office/drawing/2014/main" id="{36A958E4-44DB-A5DE-F1C7-4A53B8899E2B}"/>
            </a:ext>
          </a:extLst>
        </xdr:cNvPr>
        <xdr:cNvSpPr/>
      </xdr:nvSpPr>
      <xdr:spPr>
        <a:xfrm>
          <a:off x="5010150" y="16244888"/>
          <a:ext cx="171450" cy="161925"/>
        </a:xfrm>
        <a:prstGeom prst="ellipse">
          <a:avLst/>
        </a:prstGeom>
        <a:solidFill>
          <a:srgbClr val="E79C82"/>
        </a:solidFill>
        <a:ln w="12700">
          <a:solidFill>
            <a:srgbClr val="B4B2A9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twoCellAnchor editAs="oneCell">
    <xdr:from>
      <xdr:col>5</xdr:col>
      <xdr:colOff>4763</xdr:colOff>
      <xdr:row>87</xdr:row>
      <xdr:rowOff>109537</xdr:rowOff>
    </xdr:from>
    <xdr:to>
      <xdr:col>5</xdr:col>
      <xdr:colOff>176213</xdr:colOff>
      <xdr:row>88</xdr:row>
      <xdr:rowOff>80962</xdr:rowOff>
    </xdr:to>
    <xdr:sp macro="_xll.MC_OnNodeClick" textlink="">
      <xdr:nvSpPr>
        <xdr:cNvPr id="251" name="MC_T_mga_ok_fav">
          <a:extLst>
            <a:ext uri="{FF2B5EF4-FFF2-40B4-BE49-F238E27FC236}">
              <a16:creationId xmlns:a16="http://schemas.microsoft.com/office/drawing/2014/main" id="{EC548170-453C-33B3-66B4-D166A444C795}"/>
            </a:ext>
          </a:extLst>
        </xdr:cNvPr>
        <xdr:cNvSpPr/>
      </xdr:nvSpPr>
      <xdr:spPr>
        <a:xfrm rot="16200000">
          <a:off x="10063163" y="16621125"/>
          <a:ext cx="161925" cy="171450"/>
        </a:xfrm>
        <a:prstGeom prst="triangle">
          <a:avLst/>
        </a:prstGeom>
        <a:solidFill>
          <a:srgbClr val="87B8EA"/>
        </a:solidFill>
        <a:ln w="12700">
          <a:solidFill>
            <a:srgbClr val="B4B2A9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twoCellAnchor editAs="oneCell">
    <xdr:from>
      <xdr:col>4</xdr:col>
      <xdr:colOff>9525</xdr:colOff>
      <xdr:row>89</xdr:row>
      <xdr:rowOff>109538</xdr:rowOff>
    </xdr:from>
    <xdr:to>
      <xdr:col>4</xdr:col>
      <xdr:colOff>180975</xdr:colOff>
      <xdr:row>90</xdr:row>
      <xdr:rowOff>80963</xdr:rowOff>
    </xdr:to>
    <xdr:sp macro="_xll.MC_OnNodeClick" textlink="">
      <xdr:nvSpPr>
        <xdr:cNvPr id="252" name="MC_C_mga_lossratio_ok">
          <a:extLst>
            <a:ext uri="{FF2B5EF4-FFF2-40B4-BE49-F238E27FC236}">
              <a16:creationId xmlns:a16="http://schemas.microsoft.com/office/drawing/2014/main" id="{B9E9445A-3D6E-B36D-2D51-FCCCBD478E99}"/>
            </a:ext>
          </a:extLst>
        </xdr:cNvPr>
        <xdr:cNvSpPr/>
      </xdr:nvSpPr>
      <xdr:spPr>
        <a:xfrm>
          <a:off x="7248525" y="17006888"/>
          <a:ext cx="171450" cy="161925"/>
        </a:xfrm>
        <a:prstGeom prst="ellipse">
          <a:avLst/>
        </a:prstGeom>
        <a:solidFill>
          <a:srgbClr val="E79C82"/>
        </a:solidFill>
        <a:ln w="12700">
          <a:solidFill>
            <a:srgbClr val="B4B2A9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twoCellAnchor editAs="oneCell">
    <xdr:from>
      <xdr:col>5</xdr:col>
      <xdr:colOff>4763</xdr:colOff>
      <xdr:row>91</xdr:row>
      <xdr:rowOff>109537</xdr:rowOff>
    </xdr:from>
    <xdr:to>
      <xdr:col>5</xdr:col>
      <xdr:colOff>176213</xdr:colOff>
      <xdr:row>92</xdr:row>
      <xdr:rowOff>80962</xdr:rowOff>
    </xdr:to>
    <xdr:sp macro="_xll.MC_OnNodeClick" textlink="">
      <xdr:nvSpPr>
        <xdr:cNvPr id="253" name="MC_T_mga_ok_exp">
          <a:extLst>
            <a:ext uri="{FF2B5EF4-FFF2-40B4-BE49-F238E27FC236}">
              <a16:creationId xmlns:a16="http://schemas.microsoft.com/office/drawing/2014/main" id="{1259D368-E48E-E329-BBEB-F2CF798F485E}"/>
            </a:ext>
          </a:extLst>
        </xdr:cNvPr>
        <xdr:cNvSpPr/>
      </xdr:nvSpPr>
      <xdr:spPr>
        <a:xfrm rot="16200000">
          <a:off x="10063163" y="17383125"/>
          <a:ext cx="161925" cy="171450"/>
        </a:xfrm>
        <a:prstGeom prst="triangle">
          <a:avLst/>
        </a:prstGeom>
        <a:solidFill>
          <a:srgbClr val="87B8EA"/>
        </a:solidFill>
        <a:ln w="12700">
          <a:solidFill>
            <a:srgbClr val="B4B2A9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twoCellAnchor editAs="oneCell">
    <xdr:from>
      <xdr:col>5</xdr:col>
      <xdr:colOff>4763</xdr:colOff>
      <xdr:row>93</xdr:row>
      <xdr:rowOff>109537</xdr:rowOff>
    </xdr:from>
    <xdr:to>
      <xdr:col>5</xdr:col>
      <xdr:colOff>176213</xdr:colOff>
      <xdr:row>94</xdr:row>
      <xdr:rowOff>80962</xdr:rowOff>
    </xdr:to>
    <xdr:sp macro="_xll.MC_OnNodeClick" textlink="">
      <xdr:nvSpPr>
        <xdr:cNvPr id="254" name="MC_T_mga_ok_adv">
          <a:extLst>
            <a:ext uri="{FF2B5EF4-FFF2-40B4-BE49-F238E27FC236}">
              <a16:creationId xmlns:a16="http://schemas.microsoft.com/office/drawing/2014/main" id="{96F9B4F1-53E7-68B1-8C10-A9F60E018768}"/>
            </a:ext>
          </a:extLst>
        </xdr:cNvPr>
        <xdr:cNvSpPr/>
      </xdr:nvSpPr>
      <xdr:spPr>
        <a:xfrm rot="16200000">
          <a:off x="10063163" y="17764125"/>
          <a:ext cx="161925" cy="171450"/>
        </a:xfrm>
        <a:prstGeom prst="triangle">
          <a:avLst/>
        </a:prstGeom>
        <a:solidFill>
          <a:srgbClr val="87B8EA"/>
        </a:solidFill>
        <a:ln w="12700">
          <a:solidFill>
            <a:srgbClr val="B4B2A9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twoCellAnchor editAs="oneCell">
    <xdr:from>
      <xdr:col>4</xdr:col>
      <xdr:colOff>4763</xdr:colOff>
      <xdr:row>95</xdr:row>
      <xdr:rowOff>109537</xdr:rowOff>
    </xdr:from>
    <xdr:to>
      <xdr:col>4</xdr:col>
      <xdr:colOff>176213</xdr:colOff>
      <xdr:row>96</xdr:row>
      <xdr:rowOff>80962</xdr:rowOff>
    </xdr:to>
    <xdr:sp macro="_xll.MC_OnNodeClick" textlink="">
      <xdr:nvSpPr>
        <xdr:cNvPr id="255" name="MC_T_mga_under">
          <a:extLst>
            <a:ext uri="{FF2B5EF4-FFF2-40B4-BE49-F238E27FC236}">
              <a16:creationId xmlns:a16="http://schemas.microsoft.com/office/drawing/2014/main" id="{625CA680-ECF7-9E7F-81A6-ACA276801DB1}"/>
            </a:ext>
          </a:extLst>
        </xdr:cNvPr>
        <xdr:cNvSpPr/>
      </xdr:nvSpPr>
      <xdr:spPr>
        <a:xfrm rot="16200000">
          <a:off x="7248525" y="18145125"/>
          <a:ext cx="161925" cy="171450"/>
        </a:xfrm>
        <a:prstGeom prst="triangle">
          <a:avLst/>
        </a:prstGeom>
        <a:solidFill>
          <a:srgbClr val="87B8EA"/>
        </a:solidFill>
        <a:ln w="12700">
          <a:solidFill>
            <a:srgbClr val="B4B2A9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twoCellAnchor editAs="oneCell">
    <xdr:from>
      <xdr:col>3</xdr:col>
      <xdr:colOff>4763</xdr:colOff>
      <xdr:row>97</xdr:row>
      <xdr:rowOff>109537</xdr:rowOff>
    </xdr:from>
    <xdr:to>
      <xdr:col>3</xdr:col>
      <xdr:colOff>176213</xdr:colOff>
      <xdr:row>98</xdr:row>
      <xdr:rowOff>80962</xdr:rowOff>
    </xdr:to>
    <xdr:sp macro="_xll.MC_OnNodeClick" textlink="">
      <xdr:nvSpPr>
        <xdr:cNvPr id="256" name="MC_T_no_launch">
          <a:extLst>
            <a:ext uri="{FF2B5EF4-FFF2-40B4-BE49-F238E27FC236}">
              <a16:creationId xmlns:a16="http://schemas.microsoft.com/office/drawing/2014/main" id="{735AE98F-B58F-AF97-5E9E-F1DB9AC5AB58}"/>
            </a:ext>
          </a:extLst>
        </xdr:cNvPr>
        <xdr:cNvSpPr/>
      </xdr:nvSpPr>
      <xdr:spPr>
        <a:xfrm rot="16200000">
          <a:off x="5010150" y="18526125"/>
          <a:ext cx="161925" cy="171450"/>
        </a:xfrm>
        <a:prstGeom prst="triangle">
          <a:avLst/>
        </a:prstGeom>
        <a:solidFill>
          <a:srgbClr val="87B8EA"/>
        </a:solidFill>
        <a:ln w="12700">
          <a:solidFill>
            <a:srgbClr val="B4B2A9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29945B-8219-4B2F-A0EF-BB9F1F259101}">
  <dimension ref="A1"/>
  <sheetViews>
    <sheetView workbookViewId="0"/>
  </sheetViews>
  <sheetFormatPr defaultRowHeight="14.25" x14ac:dyDescent="0.45"/>
  <sheetData>
    <row r="1" spans="1:1" x14ac:dyDescent="0.45">
      <c r="A1" t="s">
        <v>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3E0E023-E6A8-46C6-971B-E94600B45AC8}">
  <dimension ref="A1:CQ1"/>
  <sheetViews>
    <sheetView workbookViewId="0"/>
  </sheetViews>
  <sheetFormatPr defaultRowHeight="14.25" x14ac:dyDescent="0.45"/>
  <sheetData>
    <row r="1" spans="1:95" x14ac:dyDescent="0.45">
      <c r="A1">
        <f>MC_Tree_1!MC_BP_C_expand_mod_cat_T_expand_mod_ok</f>
        <v>0.75</v>
      </c>
      <c r="B1">
        <f>MC_Tree_1!MC_BV_C_expand_mod_cat_T_expand_mod_ok</f>
        <v>30000000</v>
      </c>
      <c r="C1">
        <f>MC_Tree_1!MC_BP_C_expand_mod_cat_T_expand_mod_cat</f>
        <v>0.25</v>
      </c>
      <c r="D1">
        <f>MC_Tree_1!MC_BV_C_expand_mod_cat_T_expand_mod_cat</f>
        <v>-35000000</v>
      </c>
      <c r="E1">
        <f>MC_Tree_1!MC_BP_C_expand_strong_cat_T_expand_strong_ok</f>
        <v>0.75</v>
      </c>
      <c r="F1">
        <f>MC_Tree_1!MC_BV_C_expand_strong_cat_T_expand_strong_ok</f>
        <v>65000000</v>
      </c>
      <c r="G1">
        <f>MC_Tree_1!MC_BP_C_expand_strong_cat_T_expand_strong_cat</f>
        <v>0.25</v>
      </c>
      <c r="H1">
        <f>MC_Tree_1!MC_BV_C_expand_strong_cat_T_expand_strong_cat</f>
        <v>-25000000</v>
      </c>
      <c r="I1">
        <f>MC_Tree_1!MC_BP_C_full_cat_adv_T_full_adv_ok</f>
        <v>0.75</v>
      </c>
      <c r="J1">
        <f>MC_Tree_1!MC_BV_C_full_cat_adv_T_full_adv_ok</f>
        <v>-15000000</v>
      </c>
      <c r="K1">
        <f>MC_Tree_1!MC_BP_C_full_cat_adv_T_full_adv_cat</f>
        <v>0.25</v>
      </c>
      <c r="L1">
        <f>MC_Tree_1!MC_BV_C_full_cat_adv_T_full_adv_cat</f>
        <v>-50000000</v>
      </c>
      <c r="M1">
        <f>MC_Tree_1!MC_BP_C_full_cat_exp_T_full_exp_ok</f>
        <v>0.75</v>
      </c>
      <c r="N1">
        <f>MC_Tree_1!MC_BV_C_full_cat_exp_T_full_exp_ok</f>
        <v>35000000</v>
      </c>
      <c r="O1">
        <f>MC_Tree_1!MC_BP_C_full_cat_exp_T_full_exp_cat</f>
        <v>0.25</v>
      </c>
      <c r="P1">
        <f>MC_Tree_1!MC_BV_C_full_cat_exp_T_full_exp_cat</f>
        <v>-50000000</v>
      </c>
      <c r="Q1">
        <f>MC_Tree_1!MC_BP_C_full_cat_fav_T_full_fav_ok</f>
        <v>0.75</v>
      </c>
      <c r="R1">
        <f>MC_Tree_1!MC_BV_C_full_cat_fav_T_full_fav_ok</f>
        <v>80000000</v>
      </c>
      <c r="S1">
        <f>MC_Tree_1!MC_BP_C_full_cat_fav_T_full_fav_cat</f>
        <v>0.25</v>
      </c>
      <c r="T1">
        <f>MC_Tree_1!MC_BV_C_full_cat_fav_T_full_fav_cat</f>
        <v>-30000000</v>
      </c>
      <c r="U1">
        <f>MC_Tree_1!MC_BP_C_full_lossratio_C_full_cat_fav</f>
        <v>0.25</v>
      </c>
      <c r="V1">
        <f>MC_Tree_1!MC_BV_C_full_lossratio_C_full_cat_fav</f>
        <v>0</v>
      </c>
      <c r="W1">
        <f>MC_Tree_1!MC_BP_C_full_lossratio_C_full_cat_exp</f>
        <v>0.45</v>
      </c>
      <c r="X1">
        <f>MC_Tree_1!MC_BV_C_full_lossratio_C_full_cat_exp</f>
        <v>0</v>
      </c>
      <c r="Y1">
        <f>MC_Tree_1!MC_BP_C_full_lossratio_C_full_cat_adv</f>
        <v>0.3</v>
      </c>
      <c r="Z1">
        <f>MC_Tree_1!MC_BV_C_full_lossratio_C_full_cat_adv</f>
        <v>0</v>
      </c>
      <c r="AA1">
        <f>MC_Tree_1!MC_BP_C_ltd_penetration_full_D_expand_strong</f>
        <v>0.35</v>
      </c>
      <c r="AB1">
        <f>MC_Tree_1!MC_BV_C_ltd_penetration_full_D_expand_strong</f>
        <v>0</v>
      </c>
      <c r="AC1">
        <f>MC_Tree_1!MC_BP_C_ltd_penetration_full_D_expand_moderate</f>
        <v>0.4</v>
      </c>
      <c r="AD1">
        <f>MC_Tree_1!MC_BV_C_ltd_penetration_full_D_expand_moderate</f>
        <v>0</v>
      </c>
      <c r="AE1">
        <f>MC_Tree_1!MC_BP_C_ltd_penetration_full_T_ltd_weak</f>
        <v>0.25</v>
      </c>
      <c r="AF1">
        <f>MC_Tree_1!MC_BV_C_ltd_penetration_full_T_ltd_weak</f>
        <v>-2000000</v>
      </c>
      <c r="AG1">
        <f>MC_Tree_1!MC_BP_C_ltd_penetration_part_T_partial_good</f>
        <v>0.4</v>
      </c>
      <c r="AH1">
        <f>MC_Tree_1!MC_BV_C_ltd_penetration_part_T_partial_good</f>
        <v>15000000</v>
      </c>
      <c r="AI1">
        <f>MC_Tree_1!MC_BP_C_ltd_penetration_part_T_partial_med</f>
        <v>0.35</v>
      </c>
      <c r="AJ1">
        <f>MC_Tree_1!MC_BV_C_ltd_penetration_part_T_partial_med</f>
        <v>3000000</v>
      </c>
      <c r="AK1">
        <f>MC_Tree_1!MC_BP_C_ltd_penetration_part_T_partial_poor</f>
        <v>0.25</v>
      </c>
      <c r="AL1">
        <f>MC_Tree_1!MC_BV_C_ltd_penetration_part_T_partial_poor</f>
        <v>-4000000</v>
      </c>
      <c r="AM1">
        <f>MC_Tree_1!MC_BP_C_ltd_regulatory_C_ltd_penetration_full</f>
        <v>0.55000000000000004</v>
      </c>
      <c r="AN1">
        <f>MC_Tree_1!MC_BV_C_ltd_regulatory_C_ltd_penetration_full</f>
        <v>0</v>
      </c>
      <c r="AO1">
        <f>MC_Tree_1!MC_BP_C_ltd_regulatory_C_ltd_penetration_part</f>
        <v>0.3</v>
      </c>
      <c r="AP1">
        <f>MC_Tree_1!MC_BV_C_ltd_regulatory_C_ltd_penetration_part</f>
        <v>0</v>
      </c>
      <c r="AQ1">
        <f>MC_Tree_1!MC_BP_C_ltd_regulatory_T_ltd_denied</f>
        <v>0.15</v>
      </c>
      <c r="AR1">
        <f>MC_Tree_1!MC_BV_C_ltd_regulatory_T_ltd_denied</f>
        <v>-5000000</v>
      </c>
      <c r="AS1">
        <f>MC_Tree_1!MC_BP_C_mga_lossratio_good_T_mga_good_fav</f>
        <v>0.4</v>
      </c>
      <c r="AT1">
        <f>MC_Tree_1!MC_BV_C_mga_lossratio_good_T_mga_good_fav</f>
        <v>25000000</v>
      </c>
      <c r="AU1">
        <f>MC_Tree_1!MC_BP_C_mga_lossratio_good_T_mga_good_exp</f>
        <v>0.4</v>
      </c>
      <c r="AV1">
        <f>MC_Tree_1!MC_BV_C_mga_lossratio_good_T_mga_good_exp</f>
        <v>14000000</v>
      </c>
      <c r="AW1">
        <f>MC_Tree_1!MC_BP_C_mga_lossratio_good_T_mga_good_adv</f>
        <v>0.2</v>
      </c>
      <c r="AX1">
        <f>MC_Tree_1!MC_BV_C_mga_lossratio_good_T_mga_good_adv</f>
        <v>-3000000</v>
      </c>
      <c r="AY1">
        <f>MC_Tree_1!MC_BP_C_mga_lossratio_ok_T_mga_ok_fav</f>
        <v>0.3</v>
      </c>
      <c r="AZ1">
        <f>MC_Tree_1!MC_BV_C_mga_lossratio_ok_T_mga_ok_fav</f>
        <v>12000000</v>
      </c>
      <c r="BA1">
        <f>MC_Tree_1!MC_BP_C_mga_lossratio_ok_T_mga_ok_exp</f>
        <v>0.45</v>
      </c>
      <c r="BB1">
        <f>MC_Tree_1!MC_BV_C_mga_lossratio_ok_T_mga_ok_exp</f>
        <v>5000000</v>
      </c>
      <c r="BC1">
        <f>MC_Tree_1!MC_BP_C_mga_lossratio_ok_T_mga_ok_adv</f>
        <v>0.25</v>
      </c>
      <c r="BD1">
        <f>MC_Tree_1!MC_BV_C_mga_lossratio_ok_T_mga_ok_adv</f>
        <v>-5000000</v>
      </c>
      <c r="BE1">
        <f>MC_Tree_1!MC_BP_C_mga_penetration_C_mga_lossratio_good</f>
        <v>0.25</v>
      </c>
      <c r="BF1">
        <f>MC_Tree_1!MC_BV_C_mga_penetration_C_mga_lossratio_good</f>
        <v>0</v>
      </c>
      <c r="BG1">
        <f>MC_Tree_1!MC_BP_C_mga_penetration_C_mga_lossratio_ok</f>
        <v>0.45</v>
      </c>
      <c r="BH1">
        <f>MC_Tree_1!MC_BV_C_mga_penetration_C_mga_lossratio_ok</f>
        <v>0</v>
      </c>
      <c r="BI1">
        <f>MC_Tree_1!MC_BP_C_mga_penetration_T_mga_under</f>
        <v>0.3</v>
      </c>
      <c r="BJ1">
        <f>MC_Tree_1!MC_BV_C_mga_penetration_T_mga_under</f>
        <v>-3000000</v>
      </c>
      <c r="BK1">
        <f>MC_Tree_1!MC_BV_D_expand_moderate_C_expand_mod_cat</f>
        <v>-14000000</v>
      </c>
      <c r="BL1">
        <f>MC_Tree_1!MC_BV_D_expand_moderate_T_regional_moderate</f>
        <v>12000000</v>
      </c>
      <c r="BM1">
        <f>MC_Tree_1!MC_BV_D_expand_strong_C_expand_strong_cat</f>
        <v>-14000000</v>
      </c>
      <c r="BN1">
        <f>MC_Tree_1!MC_BV_D_expand_strong_T_regional_strong</f>
        <v>30000000</v>
      </c>
      <c r="BO1">
        <f>MC_Tree_1!MC_BV_D_root_C_full_lossratio</f>
        <v>-20000000</v>
      </c>
      <c r="BP1">
        <f>MC_Tree_1!MC_BV_D_root_C_ltd_regulatory</f>
        <v>-6000000</v>
      </c>
      <c r="BQ1">
        <f>MC_Tree_1!MC_BV_D_root_C_mga_penetration</f>
        <v>-2000000</v>
      </c>
      <c r="BR1">
        <f>MC_Tree_1!MC_BV_D_root_T_no_launch</f>
        <v>0</v>
      </c>
      <c r="BS1">
        <v>0</v>
      </c>
      <c r="BT1">
        <v>0</v>
      </c>
      <c r="BU1">
        <v>0</v>
      </c>
      <c r="BV1">
        <v>0</v>
      </c>
      <c r="BW1">
        <v>0</v>
      </c>
      <c r="BX1">
        <v>0</v>
      </c>
      <c r="BY1">
        <v>0</v>
      </c>
      <c r="BZ1">
        <v>0</v>
      </c>
      <c r="CA1">
        <v>0</v>
      </c>
      <c r="CB1">
        <v>0</v>
      </c>
      <c r="CC1">
        <v>0</v>
      </c>
      <c r="CD1">
        <v>0</v>
      </c>
      <c r="CE1">
        <v>0</v>
      </c>
      <c r="CF1">
        <v>0</v>
      </c>
      <c r="CG1">
        <v>0</v>
      </c>
      <c r="CH1">
        <v>0</v>
      </c>
      <c r="CI1">
        <v>0</v>
      </c>
      <c r="CJ1">
        <v>0</v>
      </c>
      <c r="CK1">
        <v>0</v>
      </c>
      <c r="CL1">
        <v>0</v>
      </c>
      <c r="CM1">
        <v>0</v>
      </c>
      <c r="CN1">
        <v>0</v>
      </c>
      <c r="CO1">
        <v>0</v>
      </c>
      <c r="CP1">
        <v>0</v>
      </c>
      <c r="CQ1">
        <v>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AC7B20-082C-4682-A80F-3ABE01DB00ED}">
  <dimension ref="B2:D55"/>
  <sheetViews>
    <sheetView tabSelected="1" workbookViewId="0"/>
  </sheetViews>
  <sheetFormatPr defaultRowHeight="14.25" x14ac:dyDescent="0.45"/>
  <cols>
    <col min="1" max="1" width="3.59765625" customWidth="1"/>
    <col min="2" max="2" width="55.59765625" customWidth="1"/>
    <col min="3" max="3" width="16.59765625" customWidth="1"/>
    <col min="4" max="4" width="45.59765625" customWidth="1"/>
  </cols>
  <sheetData>
    <row r="2" spans="2:2" ht="21" x14ac:dyDescent="0.65">
      <c r="B2" s="14" t="s">
        <v>31</v>
      </c>
    </row>
    <row r="3" spans="2:2" x14ac:dyDescent="0.45">
      <c r="B3" s="10" t="s">
        <v>32</v>
      </c>
    </row>
    <row r="5" spans="2:2" ht="15.75" x14ac:dyDescent="0.5">
      <c r="B5" s="15" t="s">
        <v>33</v>
      </c>
    </row>
    <row r="7" spans="2:2" x14ac:dyDescent="0.45">
      <c r="B7" t="s">
        <v>34</v>
      </c>
    </row>
    <row r="8" spans="2:2" x14ac:dyDescent="0.45">
      <c r="B8" t="s">
        <v>35</v>
      </c>
    </row>
    <row r="9" spans="2:2" x14ac:dyDescent="0.45">
      <c r="B9" t="s">
        <v>36</v>
      </c>
    </row>
    <row r="10" spans="2:2" x14ac:dyDescent="0.45">
      <c r="B10" t="s">
        <v>37</v>
      </c>
    </row>
    <row r="12" spans="2:2" x14ac:dyDescent="0.45">
      <c r="B12" s="8" t="s">
        <v>38</v>
      </c>
    </row>
    <row r="13" spans="2:2" x14ac:dyDescent="0.45">
      <c r="B13" t="s">
        <v>39</v>
      </c>
    </row>
    <row r="14" spans="2:2" x14ac:dyDescent="0.45">
      <c r="B14" t="s">
        <v>40</v>
      </c>
    </row>
    <row r="15" spans="2:2" x14ac:dyDescent="0.45">
      <c r="B15" t="s">
        <v>41</v>
      </c>
    </row>
    <row r="17" spans="2:2" x14ac:dyDescent="0.45">
      <c r="B17" s="8" t="s">
        <v>42</v>
      </c>
    </row>
    <row r="18" spans="2:2" x14ac:dyDescent="0.45">
      <c r="B18" t="s">
        <v>43</v>
      </c>
    </row>
    <row r="19" spans="2:2" x14ac:dyDescent="0.45">
      <c r="B19" t="s">
        <v>44</v>
      </c>
    </row>
    <row r="20" spans="2:2" x14ac:dyDescent="0.45">
      <c r="B20" t="s">
        <v>45</v>
      </c>
    </row>
    <row r="22" spans="2:2" x14ac:dyDescent="0.45">
      <c r="B22" s="8" t="s">
        <v>46</v>
      </c>
    </row>
    <row r="23" spans="2:2" x14ac:dyDescent="0.45">
      <c r="B23" t="s">
        <v>47</v>
      </c>
    </row>
    <row r="24" spans="2:2" x14ac:dyDescent="0.45">
      <c r="B24" t="s">
        <v>48</v>
      </c>
    </row>
    <row r="26" spans="2:2" x14ac:dyDescent="0.45">
      <c r="B26" s="8" t="s">
        <v>49</v>
      </c>
    </row>
    <row r="27" spans="2:2" x14ac:dyDescent="0.45">
      <c r="B27" t="s">
        <v>50</v>
      </c>
    </row>
    <row r="29" spans="2:2" ht="15.75" x14ac:dyDescent="0.5">
      <c r="B29" s="15" t="s">
        <v>51</v>
      </c>
    </row>
    <row r="31" spans="2:2" x14ac:dyDescent="0.45">
      <c r="B31" t="s">
        <v>52</v>
      </c>
    </row>
    <row r="32" spans="2:2" x14ac:dyDescent="0.45">
      <c r="B32" t="s">
        <v>53</v>
      </c>
    </row>
    <row r="33" spans="2:4" x14ac:dyDescent="0.45">
      <c r="B33" t="s">
        <v>54</v>
      </c>
    </row>
    <row r="36" spans="2:4" ht="15.75" x14ac:dyDescent="0.5">
      <c r="B36" s="15" t="s">
        <v>55</v>
      </c>
    </row>
    <row r="38" spans="2:4" x14ac:dyDescent="0.45">
      <c r="B38" s="11" t="s">
        <v>15</v>
      </c>
      <c r="C38" s="11" t="s">
        <v>16</v>
      </c>
      <c r="D38" s="11" t="s">
        <v>18</v>
      </c>
    </row>
    <row r="39" spans="2:4" x14ac:dyDescent="0.45">
      <c r="B39" s="12" t="s">
        <v>56</v>
      </c>
      <c r="C39" s="16">
        <v>20000000</v>
      </c>
      <c r="D39" s="12" t="s">
        <v>57</v>
      </c>
    </row>
    <row r="40" spans="2:4" x14ac:dyDescent="0.45">
      <c r="B40" s="12" t="s">
        <v>58</v>
      </c>
      <c r="C40" s="16">
        <v>6000000</v>
      </c>
      <c r="D40" s="12" t="s">
        <v>59</v>
      </c>
    </row>
    <row r="41" spans="2:4" x14ac:dyDescent="0.45">
      <c r="B41" s="12" t="s">
        <v>60</v>
      </c>
      <c r="C41" s="16">
        <v>2000000</v>
      </c>
      <c r="D41" s="12" t="s">
        <v>61</v>
      </c>
    </row>
    <row r="42" spans="2:4" x14ac:dyDescent="0.45">
      <c r="B42" s="12" t="s">
        <v>62</v>
      </c>
      <c r="C42" s="12" t="s">
        <v>63</v>
      </c>
      <c r="D42" s="12" t="s">
        <v>64</v>
      </c>
    </row>
    <row r="43" spans="2:4" x14ac:dyDescent="0.45">
      <c r="B43" s="12" t="s">
        <v>65</v>
      </c>
      <c r="C43" s="12" t="s">
        <v>66</v>
      </c>
      <c r="D43" s="12" t="s">
        <v>67</v>
      </c>
    </row>
    <row r="44" spans="2:4" x14ac:dyDescent="0.45">
      <c r="B44" s="12" t="s">
        <v>68</v>
      </c>
      <c r="C44" s="12" t="s">
        <v>69</v>
      </c>
      <c r="D44" s="12" t="s">
        <v>70</v>
      </c>
    </row>
    <row r="45" spans="2:4" x14ac:dyDescent="0.45">
      <c r="B45" s="12" t="s">
        <v>71</v>
      </c>
      <c r="C45" s="17">
        <v>0.25</v>
      </c>
      <c r="D45" s="12" t="s">
        <v>72</v>
      </c>
    </row>
    <row r="46" spans="2:4" x14ac:dyDescent="0.45">
      <c r="B46" s="12" t="s">
        <v>73</v>
      </c>
      <c r="C46" s="16">
        <v>14000000</v>
      </c>
      <c r="D46" s="12" t="s">
        <v>74</v>
      </c>
    </row>
    <row r="47" spans="2:4" x14ac:dyDescent="0.45">
      <c r="B47" s="12" t="s">
        <v>75</v>
      </c>
      <c r="C47" s="16">
        <v>80000000</v>
      </c>
      <c r="D47" s="12" t="s">
        <v>76</v>
      </c>
    </row>
    <row r="48" spans="2:4" x14ac:dyDescent="0.45">
      <c r="B48" s="12" t="s">
        <v>77</v>
      </c>
      <c r="C48" s="16">
        <v>-50000000</v>
      </c>
      <c r="D48" s="12" t="s">
        <v>78</v>
      </c>
    </row>
    <row r="51" spans="2:2" ht="15.75" x14ac:dyDescent="0.5">
      <c r="B51" s="15" t="s">
        <v>79</v>
      </c>
    </row>
    <row r="53" spans="2:2" x14ac:dyDescent="0.45">
      <c r="B53" t="s">
        <v>80</v>
      </c>
    </row>
    <row r="54" spans="2:2" x14ac:dyDescent="0.45">
      <c r="B54" t="s">
        <v>81</v>
      </c>
    </row>
    <row r="55" spans="2:2" x14ac:dyDescent="0.45">
      <c r="B55" t="s">
        <v>82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42D24F-C289-49E2-A7CA-720576DF2223}">
  <dimension ref="B2:H102"/>
  <sheetViews>
    <sheetView showGridLines="0" workbookViewId="0"/>
  </sheetViews>
  <sheetFormatPr defaultRowHeight="14.25" x14ac:dyDescent="0.45"/>
  <cols>
    <col min="1" max="1" width="8.59765625" customWidth="1"/>
    <col min="2" max="2" width="26.73046875" customWidth="1"/>
    <col min="3" max="3" width="34.6640625" customWidth="1"/>
    <col min="4" max="4" width="31.33203125" customWidth="1"/>
    <col min="5" max="5" width="39.3984375" customWidth="1"/>
    <col min="6" max="6" width="40.59765625" customWidth="1"/>
    <col min="7" max="7" width="37" customWidth="1"/>
    <col min="8" max="8" width="34.59765625" customWidth="1"/>
  </cols>
  <sheetData>
    <row r="2" spans="2:5" ht="15" customHeight="1" x14ac:dyDescent="0.55000000000000004">
      <c r="B2" s="9" t="s">
        <v>13</v>
      </c>
    </row>
    <row r="3" spans="2:5" ht="15" customHeight="1" x14ac:dyDescent="0.45">
      <c r="B3" s="10" t="s">
        <v>14</v>
      </c>
    </row>
    <row r="4" spans="2:5" ht="15" customHeight="1" x14ac:dyDescent="0.45"/>
    <row r="5" spans="2:5" ht="15" customHeight="1" x14ac:dyDescent="0.45">
      <c r="B5" s="11" t="s">
        <v>15</v>
      </c>
      <c r="C5" s="11" t="s">
        <v>16</v>
      </c>
      <c r="D5" s="11" t="s">
        <v>17</v>
      </c>
      <c r="E5" s="11" t="s">
        <v>18</v>
      </c>
    </row>
    <row r="6" spans="2:5" ht="15" customHeight="1" x14ac:dyDescent="0.45">
      <c r="B6" s="12" t="s">
        <v>19</v>
      </c>
      <c r="C6" s="13">
        <v>20000000</v>
      </c>
      <c r="D6" s="12" t="s">
        <v>20</v>
      </c>
      <c r="E6" s="12" t="s">
        <v>21</v>
      </c>
    </row>
    <row r="7" spans="2:5" ht="15" customHeight="1" x14ac:dyDescent="0.45">
      <c r="B7" s="12" t="s">
        <v>22</v>
      </c>
      <c r="C7" s="13">
        <v>6000000</v>
      </c>
      <c r="D7" s="12" t="s">
        <v>20</v>
      </c>
      <c r="E7" s="12" t="s">
        <v>23</v>
      </c>
    </row>
    <row r="8" spans="2:5" ht="15" customHeight="1" x14ac:dyDescent="0.45">
      <c r="B8" s="12" t="s">
        <v>24</v>
      </c>
      <c r="C8" s="13">
        <v>2000000</v>
      </c>
      <c r="D8" s="12" t="s">
        <v>20</v>
      </c>
      <c r="E8" s="12" t="s">
        <v>25</v>
      </c>
    </row>
    <row r="9" spans="2:5" ht="15" customHeight="1" x14ac:dyDescent="0.45">
      <c r="B9" s="12" t="s">
        <v>26</v>
      </c>
      <c r="C9" s="13">
        <v>14000000</v>
      </c>
      <c r="D9" s="12" t="s">
        <v>20</v>
      </c>
      <c r="E9" s="12" t="s">
        <v>27</v>
      </c>
    </row>
    <row r="10" spans="2:5" ht="15" customHeight="1" x14ac:dyDescent="0.45">
      <c r="B10" s="12" t="s">
        <v>28</v>
      </c>
      <c r="C10" s="13">
        <v>30000000</v>
      </c>
      <c r="D10" s="12" t="s">
        <v>20</v>
      </c>
      <c r="E10" s="12" t="s">
        <v>29</v>
      </c>
    </row>
    <row r="11" spans="2:5" ht="15" customHeight="1" x14ac:dyDescent="0.45">
      <c r="B11" s="12" t="s">
        <v>26</v>
      </c>
      <c r="C11" s="13">
        <v>14000000</v>
      </c>
      <c r="D11" s="12" t="s">
        <v>20</v>
      </c>
      <c r="E11" s="12" t="s">
        <v>27</v>
      </c>
    </row>
    <row r="12" spans="2:5" ht="15" customHeight="1" x14ac:dyDescent="0.45">
      <c r="B12" s="12" t="s">
        <v>28</v>
      </c>
      <c r="C12" s="13">
        <v>12000000</v>
      </c>
      <c r="D12" s="12" t="s">
        <v>20</v>
      </c>
      <c r="E12" s="12" t="s">
        <v>30</v>
      </c>
    </row>
    <row r="13" spans="2:5" ht="15" customHeight="1" x14ac:dyDescent="0.45"/>
    <row r="14" spans="2:5" ht="15" customHeight="1" x14ac:dyDescent="0.45"/>
    <row r="20" spans="3:6" ht="15" customHeight="1" x14ac:dyDescent="0.45">
      <c r="E20" s="5">
        <v>0.75</v>
      </c>
      <c r="F20" s="1">
        <f>_xll.MC_NodeProbability(_MC_Calc_1,"T_full_fav_ok")</f>
        <v>0.1875</v>
      </c>
    </row>
    <row r="21" spans="3:6" ht="15" customHeight="1" x14ac:dyDescent="0.45">
      <c r="E21" s="7">
        <v>80000000</v>
      </c>
      <c r="F21" s="6">
        <f>_xll.MC_NodeValue(_MC_Calc_1,"T_full_fav_ok")</f>
        <v>60000000</v>
      </c>
    </row>
    <row r="22" spans="3:6" ht="15" customHeight="1" x14ac:dyDescent="0.45">
      <c r="D22" s="5">
        <v>0.25</v>
      </c>
      <c r="E22" s="2" t="s">
        <v>1</v>
      </c>
    </row>
    <row r="23" spans="3:6" ht="15" customHeight="1" x14ac:dyDescent="0.45">
      <c r="D23" s="7">
        <v>0</v>
      </c>
      <c r="E23" s="6">
        <f>_xll.MC_NodeValue(_MC_Calc_1,"C_full_cat_fav")</f>
        <v>32500000</v>
      </c>
    </row>
    <row r="24" spans="3:6" ht="15" customHeight="1" x14ac:dyDescent="0.45">
      <c r="E24" s="5">
        <v>0.25</v>
      </c>
      <c r="F24" s="1">
        <f>_xll.MC_NodeProbability(_MC_Calc_1,"T_full_fav_cat")</f>
        <v>6.25E-2</v>
      </c>
    </row>
    <row r="25" spans="3:6" ht="15" customHeight="1" x14ac:dyDescent="0.45">
      <c r="E25" s="7">
        <v>-30000000</v>
      </c>
      <c r="F25" s="6">
        <f>_xll.MC_NodeValue(_MC_Calc_1,"T_full_fav_cat")</f>
        <v>-50000000</v>
      </c>
    </row>
    <row r="26" spans="3:6" ht="15" customHeight="1" x14ac:dyDescent="0.45">
      <c r="C26" s="4" t="str">
        <f>_xll.MC_NodeDecision(_MC_Calc_1,"C_full_lossratio")</f>
        <v/>
      </c>
      <c r="D26" s="2" t="s">
        <v>2</v>
      </c>
    </row>
    <row r="27" spans="3:6" ht="15" customHeight="1" x14ac:dyDescent="0.45">
      <c r="C27" s="7">
        <f>-FullLaunchNationwideCost</f>
        <v>-20000000</v>
      </c>
      <c r="D27" s="6">
        <f>_xll.MC_NodeValue(_MC_Calc_1,"C_full_lossratio")</f>
        <v>-7812500</v>
      </c>
    </row>
    <row r="28" spans="3:6" ht="15" customHeight="1" x14ac:dyDescent="0.45">
      <c r="E28" s="5">
        <v>0.75</v>
      </c>
      <c r="F28" s="1">
        <f>_xll.MC_NodeProbability(_MC_Calc_1,"T_full_exp_ok")</f>
        <v>0.33750000000000002</v>
      </c>
    </row>
    <row r="29" spans="3:6" ht="15" customHeight="1" x14ac:dyDescent="0.45">
      <c r="E29" s="7">
        <v>35000000</v>
      </c>
      <c r="F29" s="6">
        <f>_xll.MC_NodeValue(_MC_Calc_1,"T_full_exp_ok")</f>
        <v>15000000</v>
      </c>
    </row>
    <row r="30" spans="3:6" ht="15" customHeight="1" x14ac:dyDescent="0.45">
      <c r="D30" s="5">
        <v>0.45</v>
      </c>
      <c r="E30" s="2" t="s">
        <v>1</v>
      </c>
    </row>
    <row r="31" spans="3:6" ht="15" customHeight="1" x14ac:dyDescent="0.45">
      <c r="D31" s="7">
        <v>0</v>
      </c>
      <c r="E31" s="6">
        <f>_xll.MC_NodeValue(_MC_Calc_1,"C_full_cat_exp")</f>
        <v>-6250000</v>
      </c>
    </row>
    <row r="32" spans="3:6" ht="15" customHeight="1" x14ac:dyDescent="0.45">
      <c r="E32" s="5">
        <v>0.25</v>
      </c>
      <c r="F32" s="1">
        <f>_xll.MC_NodeProbability(_MC_Calc_1,"T_full_exp_cat")</f>
        <v>0.1125</v>
      </c>
    </row>
    <row r="33" spans="3:8" ht="15" customHeight="1" x14ac:dyDescent="0.45">
      <c r="E33" s="7">
        <v>-50000000</v>
      </c>
      <c r="F33" s="6">
        <f>_xll.MC_NodeValue(_MC_Calc_1,"T_full_exp_cat")</f>
        <v>-70000000</v>
      </c>
    </row>
    <row r="34" spans="3:8" ht="15" customHeight="1" x14ac:dyDescent="0.45">
      <c r="E34" s="5">
        <v>0.75</v>
      </c>
      <c r="F34" s="1">
        <f>_xll.MC_NodeProbability(_MC_Calc_1,"T_full_adv_ok")</f>
        <v>0.22499999999999998</v>
      </c>
    </row>
    <row r="35" spans="3:8" ht="15" customHeight="1" x14ac:dyDescent="0.45">
      <c r="E35" s="7">
        <v>-15000000</v>
      </c>
      <c r="F35" s="6">
        <f>_xll.MC_NodeValue(_MC_Calc_1,"T_full_adv_ok")</f>
        <v>-35000000</v>
      </c>
    </row>
    <row r="36" spans="3:8" ht="15" customHeight="1" x14ac:dyDescent="0.45">
      <c r="D36" s="5">
        <v>0.3</v>
      </c>
      <c r="E36" s="2" t="s">
        <v>1</v>
      </c>
    </row>
    <row r="37" spans="3:8" ht="15" customHeight="1" x14ac:dyDescent="0.45">
      <c r="D37" s="7">
        <v>0</v>
      </c>
      <c r="E37" s="6">
        <f>_xll.MC_NodeValue(_MC_Calc_1,"C_full_cat_adv")</f>
        <v>-43750000</v>
      </c>
    </row>
    <row r="38" spans="3:8" ht="15" customHeight="1" x14ac:dyDescent="0.45">
      <c r="E38" s="5">
        <v>0.25</v>
      </c>
      <c r="F38" s="1">
        <f>_xll.MC_NodeProbability(_MC_Calc_1,"T_full_adv_cat")</f>
        <v>7.4999999999999997E-2</v>
      </c>
    </row>
    <row r="39" spans="3:8" ht="15" customHeight="1" x14ac:dyDescent="0.45">
      <c r="E39" s="7">
        <v>-50000000</v>
      </c>
      <c r="F39" s="6">
        <f>_xll.MC_NodeValue(_MC_Calc_1,"T_full_adv_cat")</f>
        <v>-70000000</v>
      </c>
    </row>
    <row r="40" spans="3:8" ht="15" customHeight="1" x14ac:dyDescent="0.45">
      <c r="C40" s="3" t="s">
        <v>3</v>
      </c>
    </row>
    <row r="41" spans="3:8" ht="15" customHeight="1" x14ac:dyDescent="0.45">
      <c r="C41" s="6">
        <f>_xll.MC_NodeValue(_MC_Calc_1,"D_root")</f>
        <v>3205000</v>
      </c>
    </row>
    <row r="42" spans="3:8" ht="15" customHeight="1" x14ac:dyDescent="0.45">
      <c r="G42" s="5">
        <v>0.75</v>
      </c>
      <c r="H42" s="1">
        <f>_xll.MC_NodeProbability(_MC_Calc_1,"T_expand_strong_ok")</f>
        <v>0.144375</v>
      </c>
    </row>
    <row r="43" spans="3:8" ht="15" customHeight="1" x14ac:dyDescent="0.45">
      <c r="G43" s="7">
        <v>65000000</v>
      </c>
      <c r="H43" s="6">
        <f>_xll.MC_NodeValue(_MC_Calc_1,"T_expand_strong_ok")</f>
        <v>45000000</v>
      </c>
    </row>
    <row r="44" spans="3:8" ht="15" customHeight="1" x14ac:dyDescent="0.45">
      <c r="F44" s="4" t="str">
        <f>_xll.MC_NodeDecision(_MC_Calc_1,"C_expand_strong_cat")</f>
        <v/>
      </c>
      <c r="G44" s="2" t="s">
        <v>4</v>
      </c>
    </row>
    <row r="45" spans="3:8" ht="15" customHeight="1" x14ac:dyDescent="0.45">
      <c r="F45" s="7">
        <f>-ExpandNationwideCost</f>
        <v>-14000000</v>
      </c>
      <c r="G45" s="6">
        <f>_xll.MC_NodeValue(_MC_Calc_1,"C_expand_strong_cat")</f>
        <v>22500000</v>
      </c>
    </row>
    <row r="46" spans="3:8" ht="15" customHeight="1" x14ac:dyDescent="0.45">
      <c r="G46" s="5">
        <v>0.25</v>
      </c>
      <c r="H46" s="1">
        <f>_xll.MC_NodeProbability(_MC_Calc_1,"T_expand_strong_cat")</f>
        <v>4.8125000000000001E-2</v>
      </c>
    </row>
    <row r="47" spans="3:8" ht="15" customHeight="1" x14ac:dyDescent="0.45">
      <c r="G47" s="7">
        <v>-25000000</v>
      </c>
      <c r="H47" s="6">
        <f>_xll.MC_NodeValue(_MC_Calc_1,"T_expand_strong_cat")</f>
        <v>-45000000</v>
      </c>
    </row>
    <row r="48" spans="3:8" ht="15" customHeight="1" x14ac:dyDescent="0.45">
      <c r="E48" s="5">
        <v>0.35</v>
      </c>
      <c r="F48" s="3" t="s">
        <v>5</v>
      </c>
    </row>
    <row r="49" spans="4:8" ht="15" customHeight="1" x14ac:dyDescent="0.45">
      <c r="E49" s="7">
        <v>0</v>
      </c>
      <c r="F49" s="6">
        <f>_xll.MC_NodeValue(_MC_Calc_1,"D_expand_strong")</f>
        <v>24000000</v>
      </c>
    </row>
    <row r="50" spans="4:8" ht="15" customHeight="1" x14ac:dyDescent="0.45">
      <c r="F50" s="4" t="str">
        <f>_xll.MC_NodeDecision(_MC_Calc_1,"T_regional_strong")</f>
        <v>optimal</v>
      </c>
      <c r="G50" s="1">
        <f>_xll.MC_NodeProbability(_MC_Calc_1,"T_regional_strong")</f>
        <v>0.1925</v>
      </c>
    </row>
    <row r="51" spans="4:8" ht="15" customHeight="1" x14ac:dyDescent="0.45">
      <c r="F51" s="7">
        <f>StayRegionalValue</f>
        <v>30000000</v>
      </c>
      <c r="G51" s="6">
        <f>_xll.MC_NodeValue(_MC_Calc_1,"T_regional_strong")</f>
        <v>24000000</v>
      </c>
    </row>
    <row r="52" spans="4:8" ht="15" customHeight="1" x14ac:dyDescent="0.45">
      <c r="D52" s="5">
        <v>0.55000000000000004</v>
      </c>
      <c r="E52" s="2" t="s">
        <v>6</v>
      </c>
    </row>
    <row r="53" spans="4:8" ht="15" customHeight="1" x14ac:dyDescent="0.45">
      <c r="D53" s="7">
        <v>0</v>
      </c>
      <c r="E53" s="6">
        <f>_xll.MC_NodeValue(_MC_Calc_1,"C_ltd_penetration_full")</f>
        <v>8800000</v>
      </c>
    </row>
    <row r="54" spans="4:8" ht="15" customHeight="1" x14ac:dyDescent="0.45">
      <c r="G54" s="5">
        <v>0.75</v>
      </c>
      <c r="H54" s="1">
        <f>_xll.MC_NodeProbability(_MC_Calc_1,"T_expand_mod_ok")</f>
        <v>0.16500000000000004</v>
      </c>
    </row>
    <row r="55" spans="4:8" ht="15" customHeight="1" x14ac:dyDescent="0.45">
      <c r="G55" s="7">
        <v>30000000</v>
      </c>
      <c r="H55" s="6">
        <f>_xll.MC_NodeValue(_MC_Calc_1,"T_expand_mod_ok")</f>
        <v>10000000</v>
      </c>
    </row>
    <row r="56" spans="4:8" ht="15" customHeight="1" x14ac:dyDescent="0.45">
      <c r="F56" s="4" t="str">
        <f>_xll.MC_NodeDecision(_MC_Calc_1,"C_expand_mod_cat")</f>
        <v/>
      </c>
      <c r="G56" s="2" t="s">
        <v>4</v>
      </c>
    </row>
    <row r="57" spans="4:8" ht="15" customHeight="1" x14ac:dyDescent="0.45">
      <c r="F57" s="7">
        <f>-ExpandNationwideCost2</f>
        <v>-14000000</v>
      </c>
      <c r="G57" s="6">
        <f>_xll.MC_NodeValue(_MC_Calc_1,"C_expand_mod_cat")</f>
        <v>-6250000</v>
      </c>
    </row>
    <row r="58" spans="4:8" ht="15" customHeight="1" x14ac:dyDescent="0.45">
      <c r="G58" s="5">
        <v>0.25</v>
      </c>
      <c r="H58" s="1">
        <f>_xll.MC_NodeProbability(_MC_Calc_1,"T_expand_mod_cat")</f>
        <v>5.5000000000000007E-2</v>
      </c>
    </row>
    <row r="59" spans="4:8" ht="15" customHeight="1" x14ac:dyDescent="0.45">
      <c r="G59" s="7">
        <v>-35000000</v>
      </c>
      <c r="H59" s="6">
        <f>_xll.MC_NodeValue(_MC_Calc_1,"T_expand_mod_cat")</f>
        <v>-55000000</v>
      </c>
    </row>
    <row r="60" spans="4:8" ht="15" customHeight="1" x14ac:dyDescent="0.45">
      <c r="E60" s="5">
        <v>0.4</v>
      </c>
      <c r="F60" s="3" t="s">
        <v>7</v>
      </c>
    </row>
    <row r="61" spans="4:8" ht="15" customHeight="1" x14ac:dyDescent="0.45">
      <c r="E61" s="7">
        <v>0</v>
      </c>
      <c r="F61" s="6">
        <f>_xll.MC_NodeValue(_MC_Calc_1,"D_expand_moderate")</f>
        <v>6000000</v>
      </c>
    </row>
    <row r="62" spans="4:8" ht="15" customHeight="1" x14ac:dyDescent="0.45">
      <c r="F62" s="4" t="str">
        <f>_xll.MC_NodeDecision(_MC_Calc_1,"T_regional_moderate")</f>
        <v>optimal</v>
      </c>
      <c r="G62" s="1">
        <f>_xll.MC_NodeProbability(_MC_Calc_1,"T_regional_moderate")</f>
        <v>0.22000000000000003</v>
      </c>
    </row>
    <row r="63" spans="4:8" ht="15" customHeight="1" x14ac:dyDescent="0.45">
      <c r="F63" s="7">
        <f>StayRegionalValue2</f>
        <v>12000000</v>
      </c>
      <c r="G63" s="6">
        <f>_xll.MC_NodeValue(_MC_Calc_1,"T_regional_moderate")</f>
        <v>6000000</v>
      </c>
    </row>
    <row r="64" spans="4:8" ht="15" customHeight="1" x14ac:dyDescent="0.45">
      <c r="E64" s="5">
        <v>0.25</v>
      </c>
      <c r="F64" s="1">
        <f>_xll.MC_NodeProbability(_MC_Calc_1,"T_ltd_weak")</f>
        <v>0.13750000000000001</v>
      </c>
    </row>
    <row r="65" spans="3:6" ht="15" customHeight="1" x14ac:dyDescent="0.45">
      <c r="E65" s="7">
        <v>-2000000</v>
      </c>
      <c r="F65" s="6">
        <f>_xll.MC_NodeValue(_MC_Calc_1,"T_ltd_weak")</f>
        <v>-8000000</v>
      </c>
    </row>
    <row r="66" spans="3:6" ht="15" customHeight="1" x14ac:dyDescent="0.45">
      <c r="C66" s="4" t="str">
        <f>_xll.MC_NodeDecision(_MC_Calc_1,"C_ltd_regulatory")</f>
        <v>optimal</v>
      </c>
      <c r="D66" s="2" t="s">
        <v>8</v>
      </c>
    </row>
    <row r="67" spans="3:6" ht="15" customHeight="1" x14ac:dyDescent="0.45">
      <c r="C67" s="7">
        <f>-LimitedLaunch3StatesCost</f>
        <v>-6000000</v>
      </c>
      <c r="D67" s="6">
        <f>_xll.MC_NodeValue(_MC_Calc_1,"C_ltd_regulatory")</f>
        <v>3205000</v>
      </c>
    </row>
    <row r="68" spans="3:6" ht="15" customHeight="1" x14ac:dyDescent="0.45">
      <c r="E68" s="5">
        <v>0.4</v>
      </c>
      <c r="F68" s="1">
        <f>_xll.MC_NodeProbability(_MC_Calc_1,"T_partial_good")</f>
        <v>0.12</v>
      </c>
    </row>
    <row r="69" spans="3:6" ht="15" customHeight="1" x14ac:dyDescent="0.45">
      <c r="E69" s="7">
        <v>15000000</v>
      </c>
      <c r="F69" s="6">
        <f>_xll.MC_NodeValue(_MC_Calc_1,"T_partial_good")</f>
        <v>9000000</v>
      </c>
    </row>
    <row r="70" spans="3:6" ht="15" customHeight="1" x14ac:dyDescent="0.45">
      <c r="D70" s="5">
        <v>0.3</v>
      </c>
      <c r="E70" s="2" t="s">
        <v>9</v>
      </c>
    </row>
    <row r="71" spans="3:6" ht="15" customHeight="1" x14ac:dyDescent="0.45">
      <c r="D71" s="7">
        <v>0</v>
      </c>
      <c r="E71" s="6">
        <f>_xll.MC_NodeValue(_MC_Calc_1,"C_ltd_penetration_part")</f>
        <v>50000</v>
      </c>
    </row>
    <row r="72" spans="3:6" ht="15" customHeight="1" x14ac:dyDescent="0.45">
      <c r="E72" s="5">
        <v>0.35</v>
      </c>
      <c r="F72" s="1">
        <f>_xll.MC_NodeProbability(_MC_Calc_1,"T_partial_med")</f>
        <v>0.105</v>
      </c>
    </row>
    <row r="73" spans="3:6" ht="15" customHeight="1" x14ac:dyDescent="0.45">
      <c r="E73" s="7">
        <v>3000000</v>
      </c>
      <c r="F73" s="6">
        <f>_xll.MC_NodeValue(_MC_Calc_1,"T_partial_med")</f>
        <v>-3000000</v>
      </c>
    </row>
    <row r="74" spans="3:6" ht="15" customHeight="1" x14ac:dyDescent="0.45">
      <c r="E74" s="5">
        <v>0.25</v>
      </c>
      <c r="F74" s="1">
        <f>_xll.MC_NodeProbability(_MC_Calc_1,"T_partial_poor")</f>
        <v>7.4999999999999997E-2</v>
      </c>
    </row>
    <row r="75" spans="3:6" ht="15" customHeight="1" x14ac:dyDescent="0.45">
      <c r="E75" s="7">
        <v>-4000000</v>
      </c>
      <c r="F75" s="6">
        <f>_xll.MC_NodeValue(_MC_Calc_1,"T_partial_poor")</f>
        <v>-10000000</v>
      </c>
    </row>
    <row r="76" spans="3:6" ht="15" customHeight="1" x14ac:dyDescent="0.45">
      <c r="D76" s="5">
        <v>0.15</v>
      </c>
      <c r="E76" s="1">
        <f>_xll.MC_NodeProbability(_MC_Calc_1,"T_ltd_denied")</f>
        <v>0.15</v>
      </c>
    </row>
    <row r="77" spans="3:6" ht="15" customHeight="1" x14ac:dyDescent="0.45">
      <c r="D77" s="7">
        <v>-5000000</v>
      </c>
      <c r="E77" s="6">
        <f>_xll.MC_NodeValue(_MC_Calc_1,"T_ltd_denied")</f>
        <v>-11000000</v>
      </c>
    </row>
    <row r="78" spans="3:6" ht="15" customHeight="1" x14ac:dyDescent="0.45">
      <c r="E78" s="5">
        <v>0.4</v>
      </c>
      <c r="F78" s="1">
        <f>_xll.MC_NodeProbability(_MC_Calc_1,"T_mga_good_fav")</f>
        <v>0.1</v>
      </c>
    </row>
    <row r="79" spans="3:6" ht="15" customHeight="1" x14ac:dyDescent="0.45">
      <c r="E79" s="7">
        <v>25000000</v>
      </c>
      <c r="F79" s="6">
        <f>_xll.MC_NodeValue(_MC_Calc_1,"T_mga_good_fav")</f>
        <v>23000000</v>
      </c>
    </row>
    <row r="80" spans="3:6" ht="15" customHeight="1" x14ac:dyDescent="0.45">
      <c r="D80" s="5">
        <v>0.25</v>
      </c>
      <c r="E80" s="2" t="s">
        <v>10</v>
      </c>
    </row>
    <row r="81" spans="3:6" ht="15" customHeight="1" x14ac:dyDescent="0.45">
      <c r="D81" s="7">
        <v>0</v>
      </c>
      <c r="E81" s="6">
        <f>_xll.MC_NodeValue(_MC_Calc_1,"C_mga_lossratio_good")</f>
        <v>13000000</v>
      </c>
    </row>
    <row r="82" spans="3:6" ht="15" customHeight="1" x14ac:dyDescent="0.45">
      <c r="E82" s="5">
        <v>0.4</v>
      </c>
      <c r="F82" s="1">
        <f>_xll.MC_NodeProbability(_MC_Calc_1,"T_mga_good_exp")</f>
        <v>0.1</v>
      </c>
    </row>
    <row r="83" spans="3:6" ht="15" customHeight="1" x14ac:dyDescent="0.45">
      <c r="E83" s="7">
        <v>14000000</v>
      </c>
      <c r="F83" s="6">
        <f>_xll.MC_NodeValue(_MC_Calc_1,"T_mga_good_exp")</f>
        <v>12000000</v>
      </c>
    </row>
    <row r="84" spans="3:6" ht="15" customHeight="1" x14ac:dyDescent="0.45">
      <c r="E84" s="5">
        <v>0.2</v>
      </c>
      <c r="F84" s="1">
        <f>_xll.MC_NodeProbability(_MC_Calc_1,"T_mga_good_adv")</f>
        <v>0.05</v>
      </c>
    </row>
    <row r="85" spans="3:6" ht="15" customHeight="1" x14ac:dyDescent="0.45">
      <c r="E85" s="7">
        <v>-3000000</v>
      </c>
      <c r="F85" s="6">
        <f>_xll.MC_NodeValue(_MC_Calc_1,"T_mga_good_adv")</f>
        <v>-5000000</v>
      </c>
    </row>
    <row r="86" spans="3:6" ht="15" customHeight="1" x14ac:dyDescent="0.45">
      <c r="C86" s="4" t="str">
        <f>_xll.MC_NodeDecision(_MC_Calc_1,"C_mga_penetration")</f>
        <v/>
      </c>
      <c r="D86" s="2" t="s">
        <v>11</v>
      </c>
    </row>
    <row r="87" spans="3:6" ht="15" customHeight="1" x14ac:dyDescent="0.45">
      <c r="C87" s="7">
        <f>-MgaPartnershipCost</f>
        <v>-2000000</v>
      </c>
      <c r="D87" s="6">
        <f>_xll.MC_NodeValue(_MC_Calc_1,"C_mga_penetration")</f>
        <v>2920000</v>
      </c>
    </row>
    <row r="88" spans="3:6" ht="15" customHeight="1" x14ac:dyDescent="0.45">
      <c r="E88" s="5">
        <v>0.3</v>
      </c>
      <c r="F88" s="1">
        <f>_xll.MC_NodeProbability(_MC_Calc_1,"T_mga_ok_fav")</f>
        <v>0.13500000000000001</v>
      </c>
    </row>
    <row r="89" spans="3:6" ht="15" customHeight="1" x14ac:dyDescent="0.45">
      <c r="E89" s="7">
        <v>12000000</v>
      </c>
      <c r="F89" s="6">
        <f>_xll.MC_NodeValue(_MC_Calc_1,"T_mga_ok_fav")</f>
        <v>10000000</v>
      </c>
    </row>
    <row r="90" spans="3:6" ht="15" customHeight="1" x14ac:dyDescent="0.45">
      <c r="D90" s="5">
        <v>0.45</v>
      </c>
      <c r="E90" s="2" t="s">
        <v>12</v>
      </c>
    </row>
    <row r="91" spans="3:6" ht="15" customHeight="1" x14ac:dyDescent="0.45">
      <c r="D91" s="7">
        <v>0</v>
      </c>
      <c r="E91" s="6">
        <f>_xll.MC_NodeValue(_MC_Calc_1,"C_mga_lossratio_ok")</f>
        <v>2600000</v>
      </c>
    </row>
    <row r="92" spans="3:6" ht="15" customHeight="1" x14ac:dyDescent="0.45">
      <c r="E92" s="5">
        <v>0.45</v>
      </c>
      <c r="F92" s="1">
        <f>_xll.MC_NodeProbability(_MC_Calc_1,"T_mga_ok_exp")</f>
        <v>0.20250000000000001</v>
      </c>
    </row>
    <row r="93" spans="3:6" ht="15" customHeight="1" x14ac:dyDescent="0.45">
      <c r="E93" s="7">
        <v>5000000</v>
      </c>
      <c r="F93" s="6">
        <f>_xll.MC_NodeValue(_MC_Calc_1,"T_mga_ok_exp")</f>
        <v>3000000</v>
      </c>
    </row>
    <row r="94" spans="3:6" ht="15" customHeight="1" x14ac:dyDescent="0.45">
      <c r="E94" s="5">
        <v>0.25</v>
      </c>
      <c r="F94" s="1">
        <f>_xll.MC_NodeProbability(_MC_Calc_1,"T_mga_ok_adv")</f>
        <v>0.1125</v>
      </c>
    </row>
    <row r="95" spans="3:6" ht="15" customHeight="1" x14ac:dyDescent="0.45">
      <c r="E95" s="7">
        <v>-5000000</v>
      </c>
      <c r="F95" s="6">
        <f>_xll.MC_NodeValue(_MC_Calc_1,"T_mga_ok_adv")</f>
        <v>-7000000</v>
      </c>
    </row>
    <row r="96" spans="3:6" ht="15" customHeight="1" x14ac:dyDescent="0.45">
      <c r="D96" s="5">
        <v>0.3</v>
      </c>
      <c r="E96" s="1">
        <f>_xll.MC_NodeProbability(_MC_Calc_1,"T_mga_under")</f>
        <v>0.3</v>
      </c>
    </row>
    <row r="97" spans="3:5" ht="15" customHeight="1" x14ac:dyDescent="0.45">
      <c r="D97" s="7">
        <v>-3000000</v>
      </c>
      <c r="E97" s="6">
        <f>_xll.MC_NodeValue(_MC_Calc_1,"T_mga_under")</f>
        <v>-5000000</v>
      </c>
    </row>
    <row r="98" spans="3:5" ht="15" customHeight="1" x14ac:dyDescent="0.45">
      <c r="C98" s="4" t="str">
        <f>_xll.MC_NodeDecision(_MC_Calc_1,"T_no_launch")</f>
        <v/>
      </c>
      <c r="D98" s="1">
        <f>_xll.MC_NodeProbability(_MC_Calc_1,"T_no_launch")</f>
        <v>1</v>
      </c>
    </row>
    <row r="99" spans="3:5" ht="15" customHeight="1" x14ac:dyDescent="0.45">
      <c r="C99" s="7">
        <v>0</v>
      </c>
      <c r="D99" s="6">
        <f>_xll.MC_NodeValue(_MC_Calc_1,"T_no_launch")</f>
        <v>0</v>
      </c>
    </row>
    <row r="100" spans="3:5" ht="15" customHeight="1" x14ac:dyDescent="0.45"/>
    <row r="101" spans="3:5" ht="15" customHeight="1" x14ac:dyDescent="0.45"/>
    <row r="102" spans="3:5" ht="15" customHeight="1" x14ac:dyDescent="0.45"/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166</vt:i4>
      </vt:variant>
    </vt:vector>
  </HeadingPairs>
  <TitlesOfParts>
    <vt:vector size="168" baseType="lpstr">
      <vt:lpstr>Problem</vt:lpstr>
      <vt:lpstr>MC_Tree_1</vt:lpstr>
      <vt:lpstr>_MC_Calc_1</vt:lpstr>
      <vt:lpstr>ExpandNationwideCost</vt:lpstr>
      <vt:lpstr>ExpandNationwideCost2</vt:lpstr>
      <vt:lpstr>FullLaunchNationwideCost</vt:lpstr>
      <vt:lpstr>LimitedLaunch3StatesCost</vt:lpstr>
      <vt:lpstr>MC_Tree_1!MC_BD_D_expand_moderate_C_expand_mod_cat</vt:lpstr>
      <vt:lpstr>MC_Tree_1!MC_BD_D_expand_moderate_T_regional_moderate</vt:lpstr>
      <vt:lpstr>MC_Tree_1!MC_BD_D_expand_strong_C_expand_strong_cat</vt:lpstr>
      <vt:lpstr>MC_Tree_1!MC_BD_D_expand_strong_T_regional_strong</vt:lpstr>
      <vt:lpstr>MC_Tree_1!MC_BD_D_root_C_full_lossratio</vt:lpstr>
      <vt:lpstr>MC_Tree_1!MC_BD_D_root_C_ltd_regulatory</vt:lpstr>
      <vt:lpstr>MC_Tree_1!MC_BD_D_root_C_mga_penetration</vt:lpstr>
      <vt:lpstr>MC_Tree_1!MC_BD_D_root_T_no_launch</vt:lpstr>
      <vt:lpstr>MC_Tree_1!MC_BP_C_expand_mod_cat_T_expand_mod_cat</vt:lpstr>
      <vt:lpstr>MC_Tree_1!MC_BP_C_expand_mod_cat_T_expand_mod_ok</vt:lpstr>
      <vt:lpstr>MC_Tree_1!MC_BP_C_expand_strong_cat_T_expand_strong_cat</vt:lpstr>
      <vt:lpstr>MC_Tree_1!MC_BP_C_expand_strong_cat_T_expand_strong_ok</vt:lpstr>
      <vt:lpstr>MC_Tree_1!MC_BP_C_full_cat_adv_T_full_adv_cat</vt:lpstr>
      <vt:lpstr>MC_Tree_1!MC_BP_C_full_cat_adv_T_full_adv_ok</vt:lpstr>
      <vt:lpstr>MC_Tree_1!MC_BP_C_full_cat_exp_T_full_exp_cat</vt:lpstr>
      <vt:lpstr>MC_Tree_1!MC_BP_C_full_cat_exp_T_full_exp_ok</vt:lpstr>
      <vt:lpstr>MC_Tree_1!MC_BP_C_full_cat_fav_T_full_fav_cat</vt:lpstr>
      <vt:lpstr>MC_Tree_1!MC_BP_C_full_cat_fav_T_full_fav_ok</vt:lpstr>
      <vt:lpstr>MC_Tree_1!MC_BP_C_full_lossratio_C_full_cat_adv</vt:lpstr>
      <vt:lpstr>MC_Tree_1!MC_BP_C_full_lossratio_C_full_cat_exp</vt:lpstr>
      <vt:lpstr>MC_Tree_1!MC_BP_C_full_lossratio_C_full_cat_fav</vt:lpstr>
      <vt:lpstr>MC_Tree_1!MC_BP_C_ltd_penetration_full_D_expand_moderate</vt:lpstr>
      <vt:lpstr>MC_Tree_1!MC_BP_C_ltd_penetration_full_D_expand_strong</vt:lpstr>
      <vt:lpstr>MC_Tree_1!MC_BP_C_ltd_penetration_full_T_ltd_weak</vt:lpstr>
      <vt:lpstr>MC_Tree_1!MC_BP_C_ltd_penetration_part_T_partial_good</vt:lpstr>
      <vt:lpstr>MC_Tree_1!MC_BP_C_ltd_penetration_part_T_partial_med</vt:lpstr>
      <vt:lpstr>MC_Tree_1!MC_BP_C_ltd_penetration_part_T_partial_poor</vt:lpstr>
      <vt:lpstr>MC_Tree_1!MC_BP_C_ltd_regulatory_C_ltd_penetration_full</vt:lpstr>
      <vt:lpstr>MC_Tree_1!MC_BP_C_ltd_regulatory_C_ltd_penetration_part</vt:lpstr>
      <vt:lpstr>MC_Tree_1!MC_BP_C_ltd_regulatory_T_ltd_denied</vt:lpstr>
      <vt:lpstr>MC_Tree_1!MC_BP_C_mga_lossratio_good_T_mga_good_adv</vt:lpstr>
      <vt:lpstr>MC_Tree_1!MC_BP_C_mga_lossratio_good_T_mga_good_exp</vt:lpstr>
      <vt:lpstr>MC_Tree_1!MC_BP_C_mga_lossratio_good_T_mga_good_fav</vt:lpstr>
      <vt:lpstr>MC_Tree_1!MC_BP_C_mga_lossratio_ok_T_mga_ok_adv</vt:lpstr>
      <vt:lpstr>MC_Tree_1!MC_BP_C_mga_lossratio_ok_T_mga_ok_exp</vt:lpstr>
      <vt:lpstr>MC_Tree_1!MC_BP_C_mga_lossratio_ok_T_mga_ok_fav</vt:lpstr>
      <vt:lpstr>MC_Tree_1!MC_BP_C_mga_penetration_C_mga_lossratio_good</vt:lpstr>
      <vt:lpstr>MC_Tree_1!MC_BP_C_mga_penetration_C_mga_lossratio_ok</vt:lpstr>
      <vt:lpstr>MC_Tree_1!MC_BP_C_mga_penetration_T_mga_under</vt:lpstr>
      <vt:lpstr>MC_Tree_1!MC_BV_C_expand_mod_cat_T_expand_mod_cat</vt:lpstr>
      <vt:lpstr>MC_Tree_1!MC_BV_C_expand_mod_cat_T_expand_mod_ok</vt:lpstr>
      <vt:lpstr>MC_Tree_1!MC_BV_C_expand_strong_cat_T_expand_strong_cat</vt:lpstr>
      <vt:lpstr>MC_Tree_1!MC_BV_C_expand_strong_cat_T_expand_strong_ok</vt:lpstr>
      <vt:lpstr>MC_Tree_1!MC_BV_C_full_cat_adv_T_full_adv_cat</vt:lpstr>
      <vt:lpstr>MC_Tree_1!MC_BV_C_full_cat_adv_T_full_adv_ok</vt:lpstr>
      <vt:lpstr>MC_Tree_1!MC_BV_C_full_cat_exp_T_full_exp_cat</vt:lpstr>
      <vt:lpstr>MC_Tree_1!MC_BV_C_full_cat_exp_T_full_exp_ok</vt:lpstr>
      <vt:lpstr>MC_Tree_1!MC_BV_C_full_cat_fav_T_full_fav_cat</vt:lpstr>
      <vt:lpstr>MC_Tree_1!MC_BV_C_full_cat_fav_T_full_fav_ok</vt:lpstr>
      <vt:lpstr>MC_Tree_1!MC_BV_C_full_lossratio_C_full_cat_adv</vt:lpstr>
      <vt:lpstr>MC_Tree_1!MC_BV_C_full_lossratio_C_full_cat_exp</vt:lpstr>
      <vt:lpstr>MC_Tree_1!MC_BV_C_full_lossratio_C_full_cat_fav</vt:lpstr>
      <vt:lpstr>MC_Tree_1!MC_BV_C_ltd_penetration_full_D_expand_moderate</vt:lpstr>
      <vt:lpstr>MC_Tree_1!MC_BV_C_ltd_penetration_full_D_expand_strong</vt:lpstr>
      <vt:lpstr>MC_Tree_1!MC_BV_C_ltd_penetration_full_T_ltd_weak</vt:lpstr>
      <vt:lpstr>MC_Tree_1!MC_BV_C_ltd_penetration_part_T_partial_good</vt:lpstr>
      <vt:lpstr>MC_Tree_1!MC_BV_C_ltd_penetration_part_T_partial_med</vt:lpstr>
      <vt:lpstr>MC_Tree_1!MC_BV_C_ltd_penetration_part_T_partial_poor</vt:lpstr>
      <vt:lpstr>MC_Tree_1!MC_BV_C_ltd_regulatory_C_ltd_penetration_full</vt:lpstr>
      <vt:lpstr>MC_Tree_1!MC_BV_C_ltd_regulatory_C_ltd_penetration_part</vt:lpstr>
      <vt:lpstr>MC_Tree_1!MC_BV_C_ltd_regulatory_T_ltd_denied</vt:lpstr>
      <vt:lpstr>MC_Tree_1!MC_BV_C_mga_lossratio_good_T_mga_good_adv</vt:lpstr>
      <vt:lpstr>MC_Tree_1!MC_BV_C_mga_lossratio_good_T_mga_good_exp</vt:lpstr>
      <vt:lpstr>MC_Tree_1!MC_BV_C_mga_lossratio_good_T_mga_good_fav</vt:lpstr>
      <vt:lpstr>MC_Tree_1!MC_BV_C_mga_lossratio_ok_T_mga_ok_adv</vt:lpstr>
      <vt:lpstr>MC_Tree_1!MC_BV_C_mga_lossratio_ok_T_mga_ok_exp</vt:lpstr>
      <vt:lpstr>MC_Tree_1!MC_BV_C_mga_lossratio_ok_T_mga_ok_fav</vt:lpstr>
      <vt:lpstr>MC_Tree_1!MC_BV_C_mga_penetration_C_mga_lossratio_good</vt:lpstr>
      <vt:lpstr>MC_Tree_1!MC_BV_C_mga_penetration_C_mga_lossratio_ok</vt:lpstr>
      <vt:lpstr>MC_Tree_1!MC_BV_C_mga_penetration_T_mga_under</vt:lpstr>
      <vt:lpstr>MC_Tree_1!MC_BV_D_expand_moderate_C_expand_mod_cat</vt:lpstr>
      <vt:lpstr>MC_Tree_1!MC_BV_D_expand_moderate_T_regional_moderate</vt:lpstr>
      <vt:lpstr>MC_Tree_1!MC_BV_D_expand_strong_C_expand_strong_cat</vt:lpstr>
      <vt:lpstr>MC_Tree_1!MC_BV_D_expand_strong_T_regional_strong</vt:lpstr>
      <vt:lpstr>MC_Tree_1!MC_BV_D_root_C_full_lossratio</vt:lpstr>
      <vt:lpstr>MC_Tree_1!MC_BV_D_root_C_ltd_regulatory</vt:lpstr>
      <vt:lpstr>MC_Tree_1!MC_BV_D_root_C_mga_penetration</vt:lpstr>
      <vt:lpstr>MC_Tree_1!MC_BV_D_root_T_no_launch</vt:lpstr>
      <vt:lpstr>MC_Tree_1!MC_N_C_expand_mod_cat</vt:lpstr>
      <vt:lpstr>MC_Tree_1!MC_N_C_expand_strong_cat</vt:lpstr>
      <vt:lpstr>MC_Tree_1!MC_N_C_full_cat_adv</vt:lpstr>
      <vt:lpstr>MC_Tree_1!MC_N_C_full_cat_exp</vt:lpstr>
      <vt:lpstr>MC_Tree_1!MC_N_C_full_cat_fav</vt:lpstr>
      <vt:lpstr>MC_Tree_1!MC_N_C_full_lossratio</vt:lpstr>
      <vt:lpstr>MC_Tree_1!MC_N_C_ltd_penetration_full</vt:lpstr>
      <vt:lpstr>MC_Tree_1!MC_N_C_ltd_penetration_part</vt:lpstr>
      <vt:lpstr>MC_Tree_1!MC_N_C_ltd_regulatory</vt:lpstr>
      <vt:lpstr>MC_Tree_1!MC_N_C_mga_lossratio_good</vt:lpstr>
      <vt:lpstr>MC_Tree_1!MC_N_C_mga_lossratio_ok</vt:lpstr>
      <vt:lpstr>MC_Tree_1!MC_N_C_mga_penetration</vt:lpstr>
      <vt:lpstr>MC_Tree_1!MC_N_D_expand_moderate</vt:lpstr>
      <vt:lpstr>MC_Tree_1!MC_N_D_expand_strong</vt:lpstr>
      <vt:lpstr>MC_Tree_1!MC_N_D_root</vt:lpstr>
      <vt:lpstr>MC_Tree_1!MC_NP_T_expand_mod_cat</vt:lpstr>
      <vt:lpstr>MC_Tree_1!MC_NP_T_expand_mod_ok</vt:lpstr>
      <vt:lpstr>MC_Tree_1!MC_NP_T_expand_strong_cat</vt:lpstr>
      <vt:lpstr>MC_Tree_1!MC_NP_T_expand_strong_ok</vt:lpstr>
      <vt:lpstr>MC_Tree_1!MC_NP_T_full_adv_cat</vt:lpstr>
      <vt:lpstr>MC_Tree_1!MC_NP_T_full_adv_ok</vt:lpstr>
      <vt:lpstr>MC_Tree_1!MC_NP_T_full_exp_cat</vt:lpstr>
      <vt:lpstr>MC_Tree_1!MC_NP_T_full_exp_ok</vt:lpstr>
      <vt:lpstr>MC_Tree_1!MC_NP_T_full_fav_cat</vt:lpstr>
      <vt:lpstr>MC_Tree_1!MC_NP_T_full_fav_ok</vt:lpstr>
      <vt:lpstr>MC_Tree_1!MC_NP_T_ltd_denied</vt:lpstr>
      <vt:lpstr>MC_Tree_1!MC_NP_T_ltd_weak</vt:lpstr>
      <vt:lpstr>MC_Tree_1!MC_NP_T_mga_good_adv</vt:lpstr>
      <vt:lpstr>MC_Tree_1!MC_NP_T_mga_good_exp</vt:lpstr>
      <vt:lpstr>MC_Tree_1!MC_NP_T_mga_good_fav</vt:lpstr>
      <vt:lpstr>MC_Tree_1!MC_NP_T_mga_ok_adv</vt:lpstr>
      <vt:lpstr>MC_Tree_1!MC_NP_T_mga_ok_exp</vt:lpstr>
      <vt:lpstr>MC_Tree_1!MC_NP_T_mga_ok_fav</vt:lpstr>
      <vt:lpstr>MC_Tree_1!MC_NP_T_mga_under</vt:lpstr>
      <vt:lpstr>MC_Tree_1!MC_NP_T_no_launch</vt:lpstr>
      <vt:lpstr>MC_Tree_1!MC_NP_T_partial_good</vt:lpstr>
      <vt:lpstr>MC_Tree_1!MC_NP_T_partial_med</vt:lpstr>
      <vt:lpstr>MC_Tree_1!MC_NP_T_partial_poor</vt:lpstr>
      <vt:lpstr>MC_Tree_1!MC_NP_T_regional_moderate</vt:lpstr>
      <vt:lpstr>MC_Tree_1!MC_NP_T_regional_strong</vt:lpstr>
      <vt:lpstr>MC_Tree_1!MC_V_C_expand_mod_cat</vt:lpstr>
      <vt:lpstr>MC_Tree_1!MC_V_C_expand_strong_cat</vt:lpstr>
      <vt:lpstr>MC_Tree_1!MC_V_C_full_cat_adv</vt:lpstr>
      <vt:lpstr>MC_Tree_1!MC_V_C_full_cat_exp</vt:lpstr>
      <vt:lpstr>MC_Tree_1!MC_V_C_full_cat_fav</vt:lpstr>
      <vt:lpstr>MC_Tree_1!MC_V_C_full_lossratio</vt:lpstr>
      <vt:lpstr>MC_Tree_1!MC_V_C_ltd_penetration_full</vt:lpstr>
      <vt:lpstr>MC_Tree_1!MC_V_C_ltd_penetration_part</vt:lpstr>
      <vt:lpstr>MC_Tree_1!MC_V_C_ltd_regulatory</vt:lpstr>
      <vt:lpstr>MC_Tree_1!MC_V_C_mga_lossratio_good</vt:lpstr>
      <vt:lpstr>MC_Tree_1!MC_V_C_mga_lossratio_ok</vt:lpstr>
      <vt:lpstr>MC_Tree_1!MC_V_C_mga_penetration</vt:lpstr>
      <vt:lpstr>MC_Tree_1!MC_V_D_expand_moderate</vt:lpstr>
      <vt:lpstr>MC_Tree_1!MC_V_D_expand_strong</vt:lpstr>
      <vt:lpstr>MC_Tree_1!MC_V_D_root</vt:lpstr>
      <vt:lpstr>MC_Tree_1!MC_V_T_expand_mod_cat</vt:lpstr>
      <vt:lpstr>MC_Tree_1!MC_V_T_expand_mod_ok</vt:lpstr>
      <vt:lpstr>MC_Tree_1!MC_V_T_expand_strong_cat</vt:lpstr>
      <vt:lpstr>MC_Tree_1!MC_V_T_expand_strong_ok</vt:lpstr>
      <vt:lpstr>MC_Tree_1!MC_V_T_full_adv_cat</vt:lpstr>
      <vt:lpstr>MC_Tree_1!MC_V_T_full_adv_ok</vt:lpstr>
      <vt:lpstr>MC_Tree_1!MC_V_T_full_exp_cat</vt:lpstr>
      <vt:lpstr>MC_Tree_1!MC_V_T_full_exp_ok</vt:lpstr>
      <vt:lpstr>MC_Tree_1!MC_V_T_full_fav_cat</vt:lpstr>
      <vt:lpstr>MC_Tree_1!MC_V_T_full_fav_ok</vt:lpstr>
      <vt:lpstr>MC_Tree_1!MC_V_T_ltd_denied</vt:lpstr>
      <vt:lpstr>MC_Tree_1!MC_V_T_ltd_weak</vt:lpstr>
      <vt:lpstr>MC_Tree_1!MC_V_T_mga_good_adv</vt:lpstr>
      <vt:lpstr>MC_Tree_1!MC_V_T_mga_good_exp</vt:lpstr>
      <vt:lpstr>MC_Tree_1!MC_V_T_mga_good_fav</vt:lpstr>
      <vt:lpstr>MC_Tree_1!MC_V_T_mga_ok_adv</vt:lpstr>
      <vt:lpstr>MC_Tree_1!MC_V_T_mga_ok_exp</vt:lpstr>
      <vt:lpstr>MC_Tree_1!MC_V_T_mga_ok_fav</vt:lpstr>
      <vt:lpstr>MC_Tree_1!MC_V_T_mga_under</vt:lpstr>
      <vt:lpstr>MC_Tree_1!MC_V_T_no_launch</vt:lpstr>
      <vt:lpstr>MC_Tree_1!MC_V_T_partial_good</vt:lpstr>
      <vt:lpstr>MC_Tree_1!MC_V_T_partial_med</vt:lpstr>
      <vt:lpstr>MC_Tree_1!MC_V_T_partial_poor</vt:lpstr>
      <vt:lpstr>MC_Tree_1!MC_V_T_regional_moderate</vt:lpstr>
      <vt:lpstr>MC_Tree_1!MC_V_T_regional_strong</vt:lpstr>
      <vt:lpstr>MgaPartnershipCost</vt:lpstr>
      <vt:lpstr>StayRegionalValue</vt:lpstr>
      <vt:lpstr>StayRegionalValue2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Timour Koupeev</dc:creator>
  <cp:lastModifiedBy>Timour Koupeev</cp:lastModifiedBy>
  <dcterms:created xsi:type="dcterms:W3CDTF">2026-03-27T14:35:44Z</dcterms:created>
  <dcterms:modified xsi:type="dcterms:W3CDTF">2026-03-27T14:35:59Z</dcterms:modified>
</cp:coreProperties>
</file>