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9C710719-639E-4D12-9B63-C31AD782902B}"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Extremes" sheetId="3" r:id="rId3"/>
    <sheet name="Brute force" sheetId="4" r:id="rId4"/>
    <sheet name="Results" sheetId="5" r:id="rId5"/>
    <sheet name="ModelRiskDSN" sheetId="6" state="hidden" r:id="rId6"/>
    <sheet name="ModelRiskSYS1" sheetId="7" state="hidden" r:id="rId7"/>
    <sheet name="ModelRiskCharts" sheetId="8" state="hidden" r:id="rId8"/>
  </sheets>
  <definedNames>
    <definedName name="BF_Max">'Brute force'!$J$56</definedName>
    <definedName name="BF_VL">'Brute force'!$J$57</definedName>
    <definedName name="Bot_1">Extremes!$D$51</definedName>
    <definedName name="Bot_2">Extremes!$D$52</definedName>
    <definedName name="Bot_3">Extremes!$D$53</definedName>
    <definedName name="Bot_4">Extremes!$D$54</definedName>
    <definedName name="Bot_5">Extremes!$D$55</definedName>
    <definedName name="Bot_6">Extremes!$D$56</definedName>
    <definedName name="BotTotal">Extremes!$D$58</definedName>
    <definedName name="Checks">Extremes!$D$64:$D$67</definedName>
    <definedName name="Grid">'Brute force'!$C$8:$AA$47</definedName>
    <definedName name="Largest05_Ex">Extremes!$D$16</definedName>
    <definedName name="Largest50">Extremes!$C$15</definedName>
    <definedName name="Largest50_Ex">Extremes!$D$15</definedName>
    <definedName name="LargestMean_Ex">Extremes!$D$17</definedName>
    <definedName name="LargestP">Extremes!$C$14</definedName>
    <definedName name="LargestP_Ex">Extremes!$D$14</definedName>
    <definedName name="LargestS">Extremes!$C$13</definedName>
    <definedName name="NVars">Inputs!$D$16</definedName>
    <definedName name="Out_Largest">Extremes!$D$43</definedName>
    <definedName name="Out_Smallest">Extremes!$D$44</definedName>
    <definedName name="ParetoObj">Extremes!$C$7</definedName>
    <definedName name="ParMin">Inputs!$D$12</definedName>
    <definedName name="PLevel">Inputs!$D$17</definedName>
    <definedName name="_xlnm.Print_Area" localSheetId="3">'Brute force'!$A$1:$AC$59</definedName>
    <definedName name="_xlnm.Print_Area" localSheetId="2">Extremes!$A$1:$G$69</definedName>
    <definedName name="_xlnm.Print_Area" localSheetId="4">Results!$A$1:$R$49</definedName>
    <definedName name="_xlnm.Print_Titles" localSheetId="1">Inputs!$1:$4</definedName>
    <definedName name="_xlnm.Print_Titles" localSheetId="4">Results!$1:$4</definedName>
    <definedName name="Range_Max">Extremes!$D$60</definedName>
    <definedName name="Range_Min">Extremes!$D$59</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mallest50">Extremes!$C$22</definedName>
    <definedName name="Smallest50_Ex">Extremes!$D$22</definedName>
    <definedName name="SmallestS">Extremes!$C$21</definedName>
    <definedName name="Theta">Inputs!$D$11</definedName>
    <definedName name="Top_1">Extremes!$D$45</definedName>
    <definedName name="Top_2">Extremes!$D$46</definedName>
    <definedName name="Top_3">Extremes!$D$47</definedName>
    <definedName name="Top_4">Extremes!$D$48</definedName>
    <definedName name="Top_5">Extremes!$D$49</definedName>
    <definedName name="Top_6">Extremes!$D$50</definedName>
    <definedName name="TopTotal">Extremes!$D$57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3" l="1" a="1"/>
  <c r="C7" i="3" s="1"/>
  <c r="C104" i="5"/>
  <c r="C103" i="5"/>
  <c r="C102" i="5"/>
  <c r="C101" i="5"/>
  <c r="C100" i="5"/>
  <c r="C99" i="5"/>
  <c r="C98" i="5"/>
  <c r="C97" i="5"/>
  <c r="C96" i="5"/>
  <c r="C95" i="5"/>
  <c r="C94" i="5"/>
  <c r="C93" i="5"/>
  <c r="C92" i="5"/>
  <c r="C91" i="5"/>
  <c r="C90" i="5"/>
  <c r="C89" i="5"/>
  <c r="C88" i="5"/>
  <c r="C87" i="5"/>
  <c r="C86" i="5"/>
  <c r="C85" i="5"/>
  <c r="C84" i="5"/>
  <c r="C83" i="5"/>
  <c r="C82" i="5"/>
  <c r="C81" i="5"/>
  <c r="C80" i="5"/>
  <c r="C79" i="5"/>
  <c r="C78" i="5"/>
  <c r="C77" i="5"/>
  <c r="C76" i="5"/>
  <c r="C75" i="5"/>
  <c r="C74" i="5"/>
  <c r="C73" i="5"/>
  <c r="C72" i="5"/>
  <c r="C71" i="5"/>
  <c r="C70" i="5"/>
  <c r="C69" i="5"/>
  <c r="C68" i="5"/>
  <c r="C67" i="5"/>
  <c r="C66" i="5"/>
  <c r="C65" i="5"/>
  <c r="C64" i="5"/>
  <c r="C63" i="5"/>
  <c r="C62" i="5"/>
  <c r="C61" i="5"/>
  <c r="C60" i="5"/>
  <c r="C59" i="5"/>
  <c r="C58" i="5"/>
  <c r="C57" i="5"/>
  <c r="C56" i="5"/>
  <c r="C55" i="5"/>
  <c r="F34" i="5"/>
  <c r="F33" i="5"/>
  <c r="F32" i="5"/>
  <c r="D67" i="3"/>
  <c r="D22" i="3"/>
  <c r="D17" i="3"/>
  <c r="E12" i="5" s="1"/>
  <c r="D16" i="3"/>
  <c r="E13" i="5"/>
  <c r="D15" i="3"/>
  <c r="E14" i="5"/>
  <c r="D14" i="3"/>
  <c r="E82" i="5" s="1"/>
  <c r="E98" i="5"/>
  <c r="E90" i="5"/>
  <c r="E93" i="5"/>
  <c r="E85" i="5"/>
  <c r="E77" i="5"/>
  <c r="E80" i="5"/>
  <c r="E72" i="5"/>
  <c r="E64" i="5"/>
  <c r="E75" i="5"/>
  <c r="E67" i="5"/>
  <c r="E59" i="5"/>
  <c r="E62" i="5"/>
  <c r="E97" i="5"/>
  <c r="E89" i="5"/>
  <c r="E92" i="5"/>
  <c r="E84" i="5"/>
  <c r="E76" i="5"/>
  <c r="E79" i="5"/>
  <c r="E71" i="5"/>
  <c r="E63" i="5"/>
  <c r="Y46" i="4" a="1"/>
  <c r="Z47" i="4" a="1"/>
  <c r="H46" i="4" a="1"/>
  <c r="P44" i="4" a="1"/>
  <c r="W42" i="4" a="1"/>
  <c r="H41" i="4" a="1"/>
  <c r="V45" i="4" a="1"/>
  <c r="S47" i="4" a="1"/>
  <c r="AA45" i="4" a="1"/>
  <c r="I44" i="4" a="1"/>
  <c r="P42" i="4" a="1"/>
  <c r="C41" i="4" a="1"/>
  <c r="AA40" i="4" a="1"/>
  <c r="J38" i="4" a="1"/>
  <c r="R44" i="4" a="1"/>
  <c r="N41" i="4" a="1"/>
  <c r="E38" i="4" a="1"/>
  <c r="P35" i="4" a="1"/>
  <c r="D42" i="4" a="1"/>
  <c r="G39" i="4" a="1"/>
  <c r="R36" i="4" a="1"/>
  <c r="N34" i="4" a="1"/>
  <c r="G33" i="4" a="1"/>
  <c r="X45" i="4" a="1"/>
  <c r="N42" i="4" a="1"/>
  <c r="V38" i="4" a="1"/>
  <c r="H36" i="4" a="1"/>
  <c r="C44" i="4" a="1"/>
  <c r="O39" i="4" a="1"/>
  <c r="J37" i="4" a="1"/>
  <c r="T33" i="4" a="1"/>
  <c r="R31" i="4" a="1"/>
  <c r="Y29" i="4" a="1"/>
  <c r="I42" i="4" a="1"/>
  <c r="X37" i="4" a="1"/>
  <c r="R33" i="4" a="1"/>
  <c r="Y28" i="4" a="1"/>
  <c r="R27" i="4" a="1"/>
  <c r="K26" i="4" a="1"/>
  <c r="D25" i="4" a="1"/>
  <c r="V23" i="4" a="1"/>
  <c r="W37" i="4" a="1"/>
  <c r="E34" i="4" a="1"/>
  <c r="V31" i="4" a="1"/>
  <c r="D30" i="4" a="1"/>
  <c r="P40" i="4" a="1"/>
  <c r="N35" i="4" a="1"/>
  <c r="N30" i="4" a="1"/>
  <c r="H28" i="4" a="1"/>
  <c r="Z26" i="4" a="1"/>
  <c r="S25" i="4" a="1"/>
  <c r="L24" i="4" a="1"/>
  <c r="H37" i="4" a="1"/>
  <c r="Z31" i="4" a="1"/>
  <c r="T23" i="4" a="1"/>
  <c r="Z11" i="4" a="1"/>
  <c r="T9" i="4" a="1"/>
  <c r="T42" i="4" a="1"/>
  <c r="K29" i="4" a="1"/>
  <c r="U26" i="4" a="1"/>
  <c r="G24" i="4" a="1"/>
  <c r="G22" i="4" a="1"/>
  <c r="Y20" i="4" a="1"/>
  <c r="R19" i="4" a="1"/>
  <c r="K18" i="4" a="1"/>
  <c r="D17" i="4" a="1"/>
  <c r="V15" i="4" a="1"/>
  <c r="K14" i="4" a="1"/>
  <c r="Q12" i="4" a="1"/>
  <c r="C10" i="4" a="1"/>
  <c r="D39" i="4" a="1"/>
  <c r="J32" i="4" a="1"/>
  <c r="S23" i="4" a="1"/>
  <c r="O13" i="4" a="1"/>
  <c r="I11" i="4" a="1"/>
  <c r="T8" i="4" a="1"/>
  <c r="S42" i="4" a="1"/>
  <c r="H34" i="4" a="1"/>
  <c r="AA27" i="4" a="1"/>
  <c r="M25" i="4" a="1"/>
  <c r="G23" i="4" a="1"/>
  <c r="S21" i="4" a="1"/>
  <c r="L20" i="4" a="1"/>
  <c r="E19" i="4" a="1"/>
  <c r="W17" i="4" a="1"/>
  <c r="P16" i="4" a="1"/>
  <c r="E15" i="4" a="1"/>
  <c r="P12" i="4" a="1"/>
  <c r="W9" i="4" a="1"/>
  <c r="U38" i="4" a="1"/>
  <c r="T31" i="4" a="1"/>
  <c r="D35" i="4" a="1"/>
  <c r="Z24" i="4" a="1"/>
  <c r="I26" i="4" a="1"/>
  <c r="E23" i="4" a="1"/>
  <c r="M17" i="4" a="1"/>
  <c r="R12" i="4" a="1"/>
  <c r="M37" i="4" a="1"/>
  <c r="P27" i="4" a="1"/>
  <c r="AA16" i="4" a="1"/>
  <c r="P11" i="4" a="1"/>
  <c r="X36" i="4" a="1"/>
  <c r="AA37" i="4" a="1"/>
  <c r="T22" i="4" a="1"/>
  <c r="C20" i="4" a="1"/>
  <c r="N17" i="4" a="1"/>
  <c r="Y14" i="4" a="1"/>
  <c r="K12" i="4" a="1"/>
  <c r="V9" i="4" a="1"/>
  <c r="I23" i="4" a="1"/>
  <c r="Y21" i="4" a="1"/>
  <c r="E17" i="4" a="1"/>
  <c r="S11" i="4" a="1"/>
  <c r="W27" i="4" a="1"/>
  <c r="W20" i="4" a="1"/>
  <c r="V13" i="4" a="1"/>
  <c r="AA8" i="4" a="1"/>
  <c r="S31" i="4" a="1"/>
  <c r="E46" i="4" a="1"/>
  <c r="Y17" i="4" a="1"/>
  <c r="Z8" i="4" a="1"/>
  <c r="S15" i="4" a="1"/>
  <c r="R8" i="4" a="1"/>
  <c r="D14" i="4" a="1"/>
  <c r="X18" i="4" a="1"/>
  <c r="I46" i="4" a="1"/>
  <c r="U47" i="4" a="1"/>
  <c r="C46" i="4" a="1"/>
  <c r="J44" i="4" a="1"/>
  <c r="R42" i="4" a="1"/>
  <c r="D41" i="4" a="1"/>
  <c r="F45" i="4" a="1"/>
  <c r="N47" i="4" a="1"/>
  <c r="U45" i="4" a="1"/>
  <c r="D44" i="4" a="1"/>
  <c r="K42" i="4" a="1"/>
  <c r="X40" i="4" a="1"/>
  <c r="O40" i="4" a="1"/>
  <c r="R47" i="4" a="1"/>
  <c r="H44" i="4" a="1"/>
  <c r="J40" i="4" a="1"/>
  <c r="U37" i="4" a="1"/>
  <c r="G35" i="4" a="1"/>
  <c r="V41" i="4" a="1"/>
  <c r="W38" i="4" a="1"/>
  <c r="I36" i="4" a="1"/>
  <c r="J34" i="4" a="1"/>
  <c r="C33" i="4" a="1"/>
  <c r="M45" i="4" a="1"/>
  <c r="M41" i="4" a="1"/>
  <c r="M38" i="4" a="1"/>
  <c r="X35" i="4" a="1"/>
  <c r="U42" i="4" a="1"/>
  <c r="T45" i="4" a="1"/>
  <c r="D37" i="4" a="1"/>
  <c r="M33" i="4" a="1"/>
  <c r="L31" i="4" a="1"/>
  <c r="T29" i="4" a="1"/>
  <c r="V40" i="4" a="1"/>
  <c r="C37" i="4" a="1"/>
  <c r="Y32" i="4" a="1"/>
  <c r="U28" i="4" a="1"/>
  <c r="N27" i="4" a="1"/>
  <c r="G26" i="4" a="1"/>
  <c r="Y24" i="4" a="1"/>
  <c r="R45" i="4" a="1"/>
  <c r="O47" i="4" a="1"/>
  <c r="W45" i="4" a="1"/>
  <c r="E44" i="4" a="1"/>
  <c r="L42" i="4" a="1"/>
  <c r="Y40" i="4" a="1"/>
  <c r="O44" i="4" a="1"/>
  <c r="I47" i="4" a="1"/>
  <c r="P45" i="4" a="1"/>
  <c r="W43" i="4" a="1"/>
  <c r="F42" i="4" a="1"/>
  <c r="T40" i="4" a="1"/>
  <c r="F40" i="4" a="1"/>
  <c r="G47" i="4" a="1"/>
  <c r="V43" i="4" a="1"/>
  <c r="Z39" i="4" a="1"/>
  <c r="L37" i="4" a="1"/>
  <c r="W34" i="4" a="1"/>
  <c r="Z40" i="4" a="1"/>
  <c r="R38" i="4" a="1"/>
  <c r="D36" i="4" a="1"/>
  <c r="F34" i="4" a="1"/>
  <c r="X32" i="4" a="1"/>
  <c r="C45" i="4" a="1"/>
  <c r="F41" i="4" a="1"/>
  <c r="D38" i="4" a="1"/>
  <c r="O35" i="4" a="1"/>
  <c r="C42" i="4" a="1"/>
  <c r="V44" i="4" a="1"/>
  <c r="AA44" i="4" a="1"/>
  <c r="J47" i="4" a="1"/>
  <c r="Q45" i="4" a="1"/>
  <c r="Y43" i="4" a="1"/>
  <c r="G42" i="4" a="1"/>
  <c r="U40" i="4" a="1"/>
  <c r="X43" i="4" a="1"/>
  <c r="C47" i="4" a="1"/>
  <c r="K45" i="4" a="1"/>
  <c r="R43" i="4" a="1"/>
  <c r="Y41" i="4" a="1"/>
  <c r="H47" i="4" a="1"/>
  <c r="V39" i="4" a="1"/>
  <c r="V46" i="4" a="1"/>
  <c r="K43" i="4" a="1"/>
  <c r="U39" i="4" a="1"/>
  <c r="G37" i="4" a="1"/>
  <c r="J51" i="4" a="1"/>
  <c r="S40" i="4" a="1"/>
  <c r="I38" i="4" a="1"/>
  <c r="T35" i="4" a="1"/>
  <c r="AA33" i="4" a="1"/>
  <c r="AA47" i="4" a="1"/>
  <c r="Q44" i="4" a="1"/>
  <c r="I40" i="4" a="1"/>
  <c r="T37" i="4" a="1"/>
  <c r="F35" i="4" a="1"/>
  <c r="S41" i="4" a="1"/>
  <c r="P43" i="4" a="1"/>
  <c r="Q35" i="4" a="1"/>
  <c r="S32" i="4" a="1"/>
  <c r="AA30" i="4" a="1"/>
  <c r="I29" i="4" a="1"/>
  <c r="S39" i="4" a="1"/>
  <c r="L36" i="4" a="1"/>
  <c r="Q31" i="4" a="1"/>
  <c r="M28" i="4" a="1"/>
  <c r="F27" i="4" a="1"/>
  <c r="X25" i="4" a="1"/>
  <c r="Q24" i="4" a="1"/>
  <c r="S45" i="4" a="1"/>
  <c r="Z36" i="4" a="1"/>
  <c r="W32" i="4" a="1"/>
  <c r="F31" i="4" a="1"/>
  <c r="M29" i="4" a="1"/>
  <c r="F39" i="4" a="1"/>
  <c r="Q33" i="4" a="1"/>
  <c r="C29" i="4" a="1"/>
  <c r="U27" i="4" a="1"/>
  <c r="N26" i="4" a="1"/>
  <c r="G25" i="4" a="1"/>
  <c r="E43" i="4" a="1"/>
  <c r="X34" i="4" a="1"/>
  <c r="S30" i="4" a="1"/>
  <c r="O14" i="4" a="1"/>
  <c r="AA10" i="4" a="1"/>
  <c r="U8" i="4" a="1"/>
  <c r="AA35" i="4" a="1"/>
  <c r="K28" i="4" a="1"/>
  <c r="V25" i="4" a="1"/>
  <c r="H23" i="4" a="1"/>
  <c r="T21" i="4" a="1"/>
  <c r="M20" i="4" a="1"/>
  <c r="F19" i="4" a="1"/>
  <c r="X17" i="4" a="1"/>
  <c r="Q16" i="4" a="1"/>
  <c r="J15" i="4" a="1"/>
  <c r="X13" i="4" a="1"/>
  <c r="V11" i="4" a="1"/>
  <c r="Y8" i="4" a="1"/>
  <c r="E37" i="4" a="1"/>
  <c r="C31" i="4" a="1"/>
  <c r="D16" i="4" a="1"/>
  <c r="T12" i="4" a="1"/>
  <c r="J10" i="4" a="1"/>
  <c r="F32" i="4" a="1"/>
  <c r="Z38" i="4" a="1"/>
  <c r="M31" i="4" a="1"/>
  <c r="C27" i="4" a="1"/>
  <c r="N24" i="4" a="1"/>
  <c r="P22" i="4" a="1"/>
  <c r="G21" i="4" a="1"/>
  <c r="Y19" i="4" a="1"/>
  <c r="R18" i="4" a="1"/>
  <c r="K17" i="4" a="1"/>
  <c r="Y15" i="4" a="1"/>
  <c r="J14" i="4" a="1"/>
  <c r="M11" i="4" a="1"/>
  <c r="X8" i="4" a="1"/>
  <c r="U35" i="4" a="1"/>
  <c r="Q29" i="4" a="1"/>
  <c r="AA29" i="4" a="1"/>
  <c r="X22" i="4" a="1"/>
  <c r="Q43" i="4" a="1"/>
  <c r="Z20" i="4" a="1"/>
  <c r="O15" i="4" a="1"/>
  <c r="T10" i="4" a="1"/>
  <c r="V30" i="4" a="1"/>
  <c r="E22" i="4" a="1"/>
  <c r="U14" i="4" a="1"/>
  <c r="J9" i="4" a="1"/>
  <c r="L30" i="4" a="1"/>
  <c r="Z29" i="4" a="1"/>
  <c r="R21" i="4" a="1"/>
  <c r="D19" i="4" a="1"/>
  <c r="O16" i="4" a="1"/>
  <c r="Z13" i="4" a="1"/>
  <c r="L11" i="4" a="1"/>
  <c r="W8" i="4" a="1"/>
  <c r="K44" i="4" a="1"/>
  <c r="E47" i="4" a="1"/>
  <c r="L45" i="4" a="1"/>
  <c r="S43" i="4" a="1"/>
  <c r="AA41" i="4" a="1"/>
  <c r="Q40" i="4" a="1"/>
  <c r="H43" i="4" a="1"/>
  <c r="W46" i="4" a="1"/>
  <c r="E45" i="4" a="1"/>
  <c r="M43" i="4" a="1"/>
  <c r="T41" i="4" a="1"/>
  <c r="Z45" i="4" a="1"/>
  <c r="Q39" i="4" a="1"/>
  <c r="K46" i="4" a="1"/>
  <c r="Z42" i="4" a="1"/>
  <c r="L39" i="4" a="1"/>
  <c r="W36" i="4" a="1"/>
  <c r="U46" i="4" a="1"/>
  <c r="N40" i="4" a="1"/>
  <c r="Y37" i="4" a="1"/>
  <c r="K35" i="4" a="1"/>
  <c r="W33" i="4" a="1"/>
  <c r="Q47" i="4" a="1"/>
  <c r="F44" i="4" a="1"/>
  <c r="D40" i="4" a="1"/>
  <c r="O37" i="4" a="1"/>
  <c r="Z34" i="4" a="1"/>
  <c r="R40" i="4" a="1"/>
  <c r="J42" i="4" a="1"/>
  <c r="I35" i="4" a="1"/>
  <c r="N32" i="4" a="1"/>
  <c r="U30" i="4" a="1"/>
  <c r="W47" i="4" a="1"/>
  <c r="I39" i="4" a="1"/>
  <c r="F36" i="4" a="1"/>
  <c r="Z30" i="4" a="1"/>
  <c r="I28" i="4" a="1"/>
  <c r="AA26" i="4" a="1"/>
  <c r="T25" i="4" a="1"/>
  <c r="M24" i="4" a="1"/>
  <c r="F43" i="4" a="1"/>
  <c r="H35" i="4" a="1"/>
  <c r="R32" i="4" a="1"/>
  <c r="Y30" i="4" a="1"/>
  <c r="H29" i="4" a="1"/>
  <c r="T43" i="4" a="1"/>
  <c r="X46" i="4" a="1"/>
  <c r="G45" i="4" a="1"/>
  <c r="N43" i="4" a="1"/>
  <c r="U41" i="4" a="1"/>
  <c r="T47" i="4" a="1"/>
  <c r="Q42" i="4" a="1"/>
  <c r="R46" i="4" a="1"/>
  <c r="Y44" i="4" a="1"/>
  <c r="G43" i="4" a="1"/>
  <c r="O41" i="4" a="1"/>
  <c r="S44" i="4" a="1"/>
  <c r="H39" i="4" a="1"/>
  <c r="Y45" i="4" a="1"/>
  <c r="O42" i="4" a="1"/>
  <c r="C39" i="4" a="1"/>
  <c r="N36" i="4" a="1"/>
  <c r="N45" i="4" a="1"/>
  <c r="E40" i="4" a="1"/>
  <c r="P37" i="4" a="1"/>
  <c r="AA34" i="4" a="1"/>
  <c r="S33" i="4" a="1"/>
  <c r="F47" i="4" a="1"/>
  <c r="U43" i="4" a="1"/>
  <c r="T39" i="4" a="1"/>
  <c r="F37" i="4" a="1"/>
  <c r="X47" i="4" a="1"/>
  <c r="M40" i="4" a="1"/>
  <c r="J39" i="4" a="1"/>
  <c r="C35" i="4" a="1"/>
  <c r="I32" i="4" a="1"/>
  <c r="P30" i="4" a="1"/>
  <c r="Z46" i="4" a="1"/>
  <c r="Y38" i="4" a="1"/>
  <c r="W35" i="4" a="1"/>
  <c r="J30" i="4" a="1"/>
  <c r="E28" i="4" a="1"/>
  <c r="W26" i="4" a="1"/>
  <c r="P25" i="4" a="1"/>
  <c r="I24" i="4" a="1"/>
  <c r="H42" i="4" a="1"/>
  <c r="Y34" i="4" a="1"/>
  <c r="M32" i="4" a="1"/>
  <c r="T30" i="4" a="1"/>
  <c r="V47" i="4" a="1"/>
  <c r="K36" i="4" a="1"/>
  <c r="L32" i="4" a="1"/>
  <c r="T28" i="4" a="1"/>
  <c r="M27" i="4" a="1"/>
  <c r="F26" i="4" a="1"/>
  <c r="X24" i="4" a="1"/>
  <c r="D43" i="4" a="1"/>
  <c r="S46" i="4" a="1"/>
  <c r="Z44" i="4" a="1"/>
  <c r="I43" i="4" a="1"/>
  <c r="P41" i="4" a="1"/>
  <c r="D47" i="4" a="1"/>
  <c r="Z41" i="4" a="1"/>
  <c r="L46" i="4" a="1"/>
  <c r="T44" i="4" a="1"/>
  <c r="AA42" i="4" a="1"/>
  <c r="K41" i="4" a="1"/>
  <c r="L43" i="4" a="1"/>
  <c r="X38" i="4" a="1"/>
  <c r="O45" i="4" a="1"/>
  <c r="E42" i="4" a="1"/>
  <c r="S38" i="4" a="1"/>
  <c r="E36" i="4" a="1"/>
  <c r="G44" i="4" a="1"/>
  <c r="P47" i="4" a="1"/>
  <c r="M42" i="4" a="1"/>
  <c r="N46" i="4" a="1"/>
  <c r="U44" i="4" a="1"/>
  <c r="C43" i="4" a="1"/>
  <c r="L41" i="4" a="1"/>
  <c r="M46" i="4" a="1"/>
  <c r="Y47" i="4" a="1"/>
  <c r="G46" i="4" a="1"/>
  <c r="N44" i="4" a="1"/>
  <c r="V42" i="4" a="1"/>
  <c r="G41" i="4" a="1"/>
  <c r="I41" i="4" a="1"/>
  <c r="O38" i="4" a="1"/>
  <c r="W41" i="4" a="1"/>
  <c r="V34" i="4" a="1"/>
  <c r="K39" i="4" a="1"/>
  <c r="Z37" i="4" a="1"/>
  <c r="G31" i="4" a="1"/>
  <c r="G38" i="4" a="1"/>
  <c r="Z27" i="4" a="1"/>
  <c r="U24" i="4" a="1"/>
  <c r="I37" i="4" a="1"/>
  <c r="K31" i="4" a="1"/>
  <c r="R39" i="4" a="1"/>
  <c r="E31" i="4" a="1"/>
  <c r="Q27" i="4" a="1"/>
  <c r="O25" i="4" a="1"/>
  <c r="E39" i="4" a="1"/>
  <c r="K32" i="4" a="1"/>
  <c r="W22" i="4" a="1"/>
  <c r="K10" i="4" a="1"/>
  <c r="H45" i="4" a="1"/>
  <c r="S28" i="4" a="1"/>
  <c r="F25" i="4" a="1"/>
  <c r="L22" i="4" a="1"/>
  <c r="Q20" i="4" a="1"/>
  <c r="W18" i="4" a="1"/>
  <c r="H17" i="4" a="1"/>
  <c r="N15" i="4" a="1"/>
  <c r="L13" i="4" a="1"/>
  <c r="O10" i="4" a="1"/>
  <c r="S37" i="4" a="1"/>
  <c r="G30" i="4" a="1"/>
  <c r="W13" i="4" a="1"/>
  <c r="R10" i="4" a="1"/>
  <c r="C30" i="4" a="1"/>
  <c r="J35" i="4" a="1"/>
  <c r="K27" i="4" a="1"/>
  <c r="X23" i="4" a="1"/>
  <c r="W21" i="4" a="1"/>
  <c r="D20" i="4" a="1"/>
  <c r="J18" i="4" a="1"/>
  <c r="T16" i="4" a="1"/>
  <c r="R14" i="4" a="1"/>
  <c r="V10" i="4" a="1"/>
  <c r="AA43" i="4" a="1"/>
  <c r="M30" i="4" a="1"/>
  <c r="H27" i="4" a="1"/>
  <c r="G27" i="4" a="1"/>
  <c r="Q21" i="4" a="1"/>
  <c r="P14" i="4" a="1"/>
  <c r="F8" i="4" a="1"/>
  <c r="D23" i="4" a="1"/>
  <c r="N13" i="4" a="1"/>
  <c r="T38" i="4" a="1"/>
  <c r="N33" i="4" a="1"/>
  <c r="AA20" i="4" a="1"/>
  <c r="V17" i="4" a="1"/>
  <c r="I14" i="4" a="1"/>
  <c r="U10" i="4" a="1"/>
  <c r="Q25" i="4" a="1"/>
  <c r="I21" i="4" a="1"/>
  <c r="W15" i="4" a="1"/>
  <c r="U9" i="4" a="1"/>
  <c r="X26" i="4" a="1"/>
  <c r="K16" i="4" a="1"/>
  <c r="I10" i="4" a="1"/>
  <c r="P34" i="4" a="1"/>
  <c r="O23" i="4" a="1"/>
  <c r="O27" i="4" a="1"/>
  <c r="Y25" i="4" a="1"/>
  <c r="P10" i="4" a="1"/>
  <c r="M13" i="4" a="1"/>
  <c r="Y9" i="4" a="1"/>
  <c r="J8" i="4" a="1"/>
  <c r="N38" i="4" a="1"/>
  <c r="R34" i="4" a="1"/>
  <c r="AA38" i="4" a="1"/>
  <c r="R37" i="4" a="1"/>
  <c r="K30" i="4" a="1"/>
  <c r="T36" i="4" a="1"/>
  <c r="V27" i="4" a="1"/>
  <c r="E24" i="4" a="1"/>
  <c r="S34" i="4" a="1"/>
  <c r="O30" i="4" a="1"/>
  <c r="S36" i="4" a="1"/>
  <c r="W29" i="4" a="1"/>
  <c r="I27" i="4" a="1"/>
  <c r="K25" i="4" a="1"/>
  <c r="L38" i="4" a="1"/>
  <c r="O31" i="4" a="1"/>
  <c r="P13" i="4" a="1"/>
  <c r="G10" i="4" a="1"/>
  <c r="AA39" i="4" a="1"/>
  <c r="C28" i="4" a="1"/>
  <c r="W24" i="4" a="1"/>
  <c r="C22" i="4" a="1"/>
  <c r="I20" i="4" a="1"/>
  <c r="S18" i="4" a="1"/>
  <c r="Y16" i="4" a="1"/>
  <c r="F15" i="4" a="1"/>
  <c r="H13" i="4" a="1"/>
  <c r="P9" i="4" a="1"/>
  <c r="L35" i="4" a="1"/>
  <c r="U29" i="4" a="1"/>
  <c r="K13" i="4" a="1"/>
  <c r="AA9" i="4" a="1"/>
  <c r="AA46" i="4" a="1"/>
  <c r="H33" i="4" a="1"/>
  <c r="T26" i="4" a="1"/>
  <c r="Q23" i="4" a="1"/>
  <c r="O21" i="4" a="1"/>
  <c r="U19" i="4" a="1"/>
  <c r="F18" i="4" a="1"/>
  <c r="L16" i="4" a="1"/>
  <c r="AA13" i="4" a="1"/>
  <c r="N10" i="4" a="1"/>
  <c r="N37" i="4" a="1"/>
  <c r="D24" i="4" a="1"/>
  <c r="P26" i="4" a="1"/>
  <c r="W23" i="4" a="1"/>
  <c r="J20" i="4" a="1"/>
  <c r="Y13" i="4" a="1"/>
  <c r="S35" i="4" a="1"/>
  <c r="F21" i="4" a="1"/>
  <c r="W12" i="4" a="1"/>
  <c r="R35" i="4" a="1"/>
  <c r="W28" i="4" a="1"/>
  <c r="S20" i="4" a="1"/>
  <c r="F17" i="4" a="1"/>
  <c r="R13" i="4" a="1"/>
  <c r="M10" i="4" a="1"/>
  <c r="M39" i="4" a="1"/>
  <c r="R20" i="4" a="1"/>
  <c r="G15" i="4" a="1"/>
  <c r="E9" i="4" a="1"/>
  <c r="P23" i="4" a="1"/>
  <c r="D15" i="4" a="1"/>
  <c r="R9" i="4" a="1"/>
  <c r="I25" i="4" a="1"/>
  <c r="N20" i="4" a="1"/>
  <c r="D22" i="4" a="1"/>
  <c r="C15" i="4" a="1"/>
  <c r="I9" i="4" a="1"/>
  <c r="X10" i="4" a="1"/>
  <c r="O32" i="4" a="1"/>
  <c r="Y35" i="4" a="1"/>
  <c r="O33" i="4" a="1"/>
  <c r="V36" i="4" a="1"/>
  <c r="U36" i="4" a="1"/>
  <c r="E30" i="4" a="1"/>
  <c r="G34" i="4" a="1"/>
  <c r="J27" i="4" a="1"/>
  <c r="Z23" i="4" a="1"/>
  <c r="L34" i="4" a="1"/>
  <c r="I30" i="4" a="1"/>
  <c r="C36" i="4" a="1"/>
  <c r="G29" i="4" a="1"/>
  <c r="E27" i="4" a="1"/>
  <c r="C25" i="4" a="1"/>
  <c r="V37" i="4" a="1"/>
  <c r="D31" i="4" a="1"/>
  <c r="D13" i="4" a="1"/>
  <c r="X9" i="4" a="1"/>
  <c r="P36" i="4" a="1"/>
  <c r="T27" i="4" a="1"/>
  <c r="O24" i="4" a="1"/>
  <c r="X21" i="4" a="1"/>
  <c r="E20" i="4" a="1"/>
  <c r="O18" i="4" a="1"/>
  <c r="U16" i="4" a="1"/>
  <c r="AA14" i="4" a="1"/>
  <c r="Y12" i="4" a="1"/>
  <c r="H9" i="4" a="1"/>
  <c r="U34" i="4" a="1"/>
  <c r="J29" i="4" a="1"/>
  <c r="C13" i="4" a="1"/>
  <c r="S9" i="4" a="1"/>
  <c r="W44" i="4" a="1"/>
  <c r="T32" i="4" a="1"/>
  <c r="L26" i="4" a="1"/>
  <c r="L23" i="4" a="1"/>
  <c r="K21" i="4" a="1"/>
  <c r="Q19" i="4" a="1"/>
  <c r="AA17" i="4" a="1"/>
  <c r="H16" i="4" a="1"/>
  <c r="S13" i="4" a="1"/>
  <c r="F10" i="4" a="1"/>
  <c r="Y36" i="4" a="1"/>
  <c r="F23" i="4" a="1"/>
  <c r="R25" i="4" a="1"/>
  <c r="S22" i="4" a="1"/>
  <c r="S19" i="4" a="1"/>
  <c r="I13" i="4" a="1"/>
  <c r="O34" i="4" a="1"/>
  <c r="G20" i="4" a="1"/>
  <c r="G12" i="4" a="1"/>
  <c r="P32" i="4" a="1"/>
  <c r="F28" i="4" a="1"/>
  <c r="K20" i="4" a="1"/>
  <c r="W16" i="4" a="1"/>
  <c r="J13" i="4" a="1"/>
  <c r="E10" i="4" a="1"/>
  <c r="G36" i="4" a="1"/>
  <c r="AA19" i="4" a="1"/>
  <c r="H14" i="4" a="1"/>
  <c r="N8" i="4" a="1"/>
  <c r="N22" i="4" a="1"/>
  <c r="M14" i="4" a="1"/>
  <c r="K8" i="4" a="1"/>
  <c r="V21" i="4" a="1"/>
  <c r="H18" i="4" a="1"/>
  <c r="O19" i="4" a="1"/>
  <c r="G11" i="4" a="1"/>
  <c r="M21" i="4" a="1"/>
  <c r="Y42" i="4" a="1"/>
  <c r="K33" i="4" a="1"/>
  <c r="M36" i="4" a="1"/>
  <c r="T34" i="4" a="1"/>
  <c r="N29" i="4" a="1"/>
  <c r="Y33" i="4" a="1"/>
  <c r="S26" i="4" a="1"/>
  <c r="R23" i="4" a="1"/>
  <c r="L33" i="4" a="1"/>
  <c r="X29" i="4" a="1"/>
  <c r="V35" i="4" a="1"/>
  <c r="X28" i="4" a="1"/>
  <c r="V26" i="4" a="1"/>
  <c r="T24" i="4" a="1"/>
  <c r="Q36" i="4" a="1"/>
  <c r="H30" i="4" a="1"/>
  <c r="U12" i="4" a="1"/>
  <c r="L9" i="4" a="1"/>
  <c r="I34" i="4" a="1"/>
  <c r="L27" i="4" a="1"/>
  <c r="Y23" i="4" a="1"/>
  <c r="P21" i="4" a="1"/>
  <c r="Z19" i="4" a="1"/>
  <c r="G18" i="4" a="1"/>
  <c r="M16" i="4" a="1"/>
  <c r="W14" i="4" a="1"/>
  <c r="I12" i="4" a="1"/>
  <c r="Q8" i="4" a="1"/>
  <c r="U33" i="4" a="1"/>
  <c r="AA22" i="4" a="1"/>
  <c r="L12" i="4" a="1"/>
  <c r="K9" i="4" a="1"/>
  <c r="W40" i="4" a="1"/>
  <c r="F30" i="4" a="1"/>
  <c r="D26" i="4" a="1"/>
  <c r="Z22" i="4" a="1"/>
  <c r="C21" i="4" a="1"/>
  <c r="M19" i="4" a="1"/>
  <c r="S17" i="4" a="1"/>
  <c r="U15" i="4" a="1"/>
  <c r="G13" i="4" a="1"/>
  <c r="O9" i="4" a="1"/>
  <c r="E35" i="4" a="1"/>
  <c r="D46" i="4" a="1"/>
  <c r="C24" i="4" a="1"/>
  <c r="AA32" i="4" a="1"/>
  <c r="T18" i="4" a="1"/>
  <c r="AA11" i="4" a="1"/>
  <c r="O28" i="4" a="1"/>
  <c r="Y18" i="4" a="1"/>
  <c r="Y10" i="4" a="1"/>
  <c r="N28" i="4" a="1"/>
  <c r="S24" i="4" a="1"/>
  <c r="T19" i="4" a="1"/>
  <c r="G16" i="4" a="1"/>
  <c r="AA12" i="4" a="1"/>
  <c r="N9" i="4" a="1"/>
  <c r="D32" i="4" a="1"/>
  <c r="K19" i="4" a="1"/>
  <c r="Q13" i="4" a="1"/>
  <c r="X41" i="4" a="1"/>
  <c r="Y39" i="4" a="1"/>
  <c r="T46" i="4" a="1"/>
  <c r="Q46" i="4" a="1"/>
  <c r="M34" i="4" a="1"/>
  <c r="M44" i="4" a="1"/>
  <c r="H32" i="4" a="1"/>
  <c r="O26" i="4" a="1"/>
  <c r="P46" i="4" a="1"/>
  <c r="E33" i="4" a="1"/>
  <c r="R29" i="4" a="1"/>
  <c r="Q34" i="4" a="1"/>
  <c r="P28" i="4" a="1"/>
  <c r="R26" i="4" a="1"/>
  <c r="P24" i="4" a="1"/>
  <c r="M35" i="4" a="1"/>
  <c r="V29" i="4" a="1"/>
  <c r="M12" i="4" a="1"/>
  <c r="D9" i="4" a="1"/>
  <c r="P39" i="4" a="1"/>
  <c r="X39" i="4" a="1"/>
  <c r="D29" i="4" a="1"/>
  <c r="G32" i="4" a="1"/>
  <c r="U31" i="4" a="1"/>
  <c r="M47" i="4" a="1"/>
  <c r="R11" i="4" a="1"/>
  <c r="R30" i="4" a="1"/>
  <c r="V22" i="4" a="1"/>
  <c r="J19" i="4" a="1"/>
  <c r="Z15" i="4" a="1"/>
  <c r="F11" i="4" a="1"/>
  <c r="N31" i="4" a="1"/>
  <c r="Q11" i="4" a="1"/>
  <c r="O36" i="4" a="1"/>
  <c r="V24" i="4" a="1"/>
  <c r="P20" i="4" a="1"/>
  <c r="C17" i="4" a="1"/>
  <c r="U11" i="4" a="1"/>
  <c r="Q32" i="4" a="1"/>
  <c r="E32" i="4" a="1"/>
  <c r="F16" i="4" a="1"/>
  <c r="Z32" i="4" a="1"/>
  <c r="C8" i="4" a="1"/>
  <c r="Z21" i="4" a="1"/>
  <c r="H15" i="4" a="1"/>
  <c r="G8" i="4" a="1"/>
  <c r="U17" i="4" a="1"/>
  <c r="R41" i="4" a="1"/>
  <c r="O12" i="4" a="1"/>
  <c r="AA24" i="4" a="1"/>
  <c r="G28" i="4" a="1"/>
  <c r="L40" i="4" a="1"/>
  <c r="V20" i="4" a="1"/>
  <c r="K37" i="4" a="1"/>
  <c r="F33" i="4" a="1"/>
  <c r="Q28" i="4" a="1"/>
  <c r="AA31" i="4" a="1"/>
  <c r="L28" i="4" a="1"/>
  <c r="E41" i="4" a="1"/>
  <c r="J11" i="4" a="1"/>
  <c r="AA28" i="4" a="1"/>
  <c r="Q22" i="4" a="1"/>
  <c r="AA18" i="4" a="1"/>
  <c r="R15" i="4" a="1"/>
  <c r="W10" i="4" a="1"/>
  <c r="Q30" i="4" a="1"/>
  <c r="Z10" i="4" a="1"/>
  <c r="Z35" i="4" a="1"/>
  <c r="F24" i="4" a="1"/>
  <c r="H20" i="4" a="1"/>
  <c r="X16" i="4" a="1"/>
  <c r="E11" i="4" a="1"/>
  <c r="J31" i="4" a="1"/>
  <c r="X27" i="4" a="1"/>
  <c r="X14" i="4" a="1"/>
  <c r="Z25" i="4" a="1"/>
  <c r="F46" i="4" a="1"/>
  <c r="J21" i="4" a="1"/>
  <c r="Q14" i="4" a="1"/>
  <c r="N39" i="4" a="1"/>
  <c r="N16" i="4" a="1"/>
  <c r="O29" i="4" a="1"/>
  <c r="X11" i="4" a="1"/>
  <c r="O20" i="4" a="1"/>
  <c r="W19" i="4" a="1"/>
  <c r="F20" i="4" a="1"/>
  <c r="T15" i="4" a="1"/>
  <c r="I31" i="4" a="1"/>
  <c r="AA36" i="4" a="1"/>
  <c r="C32" i="4" a="1"/>
  <c r="C26" i="4" a="1"/>
  <c r="P31" i="4" a="1"/>
  <c r="D28" i="4" a="1"/>
  <c r="K34" i="4" a="1"/>
  <c r="S10" i="4" a="1"/>
  <c r="D27" i="4" a="1"/>
  <c r="L21" i="4" a="1"/>
  <c r="C18" i="4" a="1"/>
  <c r="S14" i="4" a="1"/>
  <c r="I8" i="4" a="1"/>
  <c r="K22" i="4" a="1"/>
  <c r="C9" i="4" a="1"/>
  <c r="Z28" i="4" a="1"/>
  <c r="U22" i="4" a="1"/>
  <c r="I19" i="4" a="1"/>
  <c r="Q15" i="4" a="1"/>
  <c r="G9" i="4" a="1"/>
  <c r="C38" i="4" a="1"/>
  <c r="W30" i="4" a="1"/>
  <c r="K11" i="4" a="1"/>
  <c r="Z17" i="4" a="1"/>
  <c r="J24" i="4" a="1"/>
  <c r="L19" i="4" a="1"/>
  <c r="S12" i="4" a="1"/>
  <c r="Y26" i="4" a="1"/>
  <c r="Z12" i="4" a="1"/>
  <c r="N21" i="4" a="1"/>
  <c r="H11" i="4" a="1"/>
  <c r="J46" i="4" a="1"/>
  <c r="W31" i="4" a="1"/>
  <c r="L25" i="4" a="1"/>
  <c r="I45" i="4" a="1"/>
  <c r="Y27" i="4" a="1"/>
  <c r="V33" i="4" a="1"/>
  <c r="M8" i="4" a="1"/>
  <c r="M26" i="4" a="1"/>
  <c r="H21" i="4" a="1"/>
  <c r="T17" i="4" a="1"/>
  <c r="G14" i="4" a="1"/>
  <c r="K47" i="4" a="1"/>
  <c r="V14" i="4" a="1"/>
  <c r="L8" i="4" a="1"/>
  <c r="R28" i="4" a="1"/>
  <c r="J22" i="4" a="1"/>
  <c r="Z18" i="4" a="1"/>
  <c r="M15" i="4" a="1"/>
  <c r="P8" i="4" a="1"/>
  <c r="P33" i="4" a="1"/>
  <c r="V28" i="4" a="1"/>
  <c r="D10" i="4" a="1"/>
  <c r="C16" i="4" a="1"/>
  <c r="Y22" i="4" a="1"/>
  <c r="U18" i="4" a="1"/>
  <c r="C12" i="4" a="1"/>
  <c r="J25" i="4" a="1"/>
  <c r="J12" i="4" a="1"/>
  <c r="X19" i="4" a="1"/>
  <c r="Q10" i="4" a="1"/>
  <c r="Q18" i="4" a="1"/>
  <c r="K15" i="4" a="1"/>
  <c r="E13" i="4" a="1"/>
  <c r="H10" i="4" a="1"/>
  <c r="T14" i="4" a="1"/>
  <c r="J43" i="4" a="1"/>
  <c r="H25" i="4" a="1"/>
  <c r="J26" i="4" a="1"/>
  <c r="E8" i="4" a="1"/>
  <c r="D21" i="4" a="1"/>
  <c r="C14" i="4" a="1"/>
  <c r="N14" i="4" a="1"/>
  <c r="J28" i="4" a="1"/>
  <c r="V18" i="4" a="1"/>
  <c r="H8" i="4" a="1"/>
  <c r="R24" i="4" a="1"/>
  <c r="L15" i="4" a="1"/>
  <c r="M18" i="4" a="1"/>
  <c r="U23" i="4" a="1"/>
  <c r="H19" i="4" a="1"/>
  <c r="P19" i="4" a="1"/>
  <c r="U21" i="4" a="1"/>
  <c r="G19" i="4" a="1"/>
  <c r="X42" i="4" a="1"/>
  <c r="J41" i="4" a="1"/>
  <c r="AA25" i="4" a="1"/>
  <c r="L47" i="4" a="1"/>
  <c r="U20" i="4" a="1"/>
  <c r="T13" i="4" a="1"/>
  <c r="F14" i="4" a="1"/>
  <c r="S27" i="4" a="1"/>
  <c r="N18" i="4" a="1"/>
  <c r="O46" i="4" a="1"/>
  <c r="H22" i="4" a="1"/>
  <c r="E14" i="4" a="1"/>
  <c r="E18" i="4" a="1"/>
  <c r="R22" i="4" a="1"/>
  <c r="I18" i="4" a="1"/>
  <c r="R17" i="4" a="1"/>
  <c r="Q17" i="4" a="1"/>
  <c r="J16" i="4" a="1"/>
  <c r="J45" i="4" a="1"/>
  <c r="F38" i="4" a="1"/>
  <c r="W25" i="4" a="1"/>
  <c r="I33" i="4" a="1"/>
  <c r="V19" i="4" a="1"/>
  <c r="E12" i="4" a="1"/>
  <c r="H12" i="4" a="1"/>
  <c r="U25" i="4" a="1"/>
  <c r="O17" i="4" a="1"/>
  <c r="D34" i="4" a="1"/>
  <c r="D18" i="4" a="1"/>
  <c r="Z9" i="4" a="1"/>
  <c r="X15" i="4" a="1"/>
  <c r="C19" i="4" a="1"/>
  <c r="J17" i="4" a="1"/>
  <c r="S16" i="4" a="1"/>
  <c r="L14" i="4" a="1"/>
  <c r="Z33" i="4" a="1"/>
  <c r="H40" i="4" a="1"/>
  <c r="Q37" i="4" a="1"/>
  <c r="H24" i="4" a="1"/>
  <c r="Y31" i="4" a="1"/>
  <c r="N19" i="4" a="1"/>
  <c r="N11" i="4" a="1"/>
  <c r="Y11" i="4" a="1"/>
  <c r="E25" i="4" a="1"/>
  <c r="G17" i="4" a="1"/>
  <c r="D33" i="4" a="1"/>
  <c r="V16" i="4" a="1"/>
  <c r="S8" i="4" a="1"/>
  <c r="P15" i="4" a="1"/>
  <c r="L18" i="4" a="1"/>
  <c r="F13" i="4" a="1"/>
  <c r="Z16" i="4" a="1"/>
  <c r="W11" i="4" a="1"/>
  <c r="U13" i="4" a="1"/>
  <c r="O43" i="4" a="1"/>
  <c r="V32" i="4" a="1"/>
  <c r="P17" i="4" a="1"/>
  <c r="D8" i="4" a="1"/>
  <c r="I15" i="4" a="1"/>
  <c r="M9" i="4" a="1"/>
  <c r="T11" i="4" a="1"/>
  <c r="Q41" i="4" a="1"/>
  <c r="N12" i="4" a="1"/>
  <c r="G40" i="4" a="1"/>
  <c r="L29" i="4" a="1"/>
  <c r="L17" i="4" a="1"/>
  <c r="X30" i="4" a="1"/>
  <c r="Z14" i="4" a="1"/>
  <c r="V8" i="4" a="1"/>
  <c r="D11" i="4" a="1"/>
  <c r="C34" i="4" a="1"/>
  <c r="E21" i="4" a="1"/>
  <c r="Q38" i="4" a="1"/>
  <c r="P38" i="4" a="1"/>
  <c r="AA23" i="4" a="1"/>
  <c r="I16" i="4" a="1"/>
  <c r="W39" i="4" a="1"/>
  <c r="X12" i="4" a="1"/>
  <c r="K24" i="4" a="1"/>
  <c r="F9" i="4" a="1"/>
  <c r="F29" i="4" a="1"/>
  <c r="I17" i="4" a="1"/>
  <c r="S29" i="4" a="1"/>
  <c r="N23" i="4" a="1"/>
  <c r="E16" i="4" a="1"/>
  <c r="H38" i="4" a="1"/>
  <c r="D12" i="4" a="1"/>
  <c r="O22" i="4" a="1"/>
  <c r="O8" i="4" a="1"/>
  <c r="Q26" i="4" a="1"/>
  <c r="M22" i="4" a="1"/>
  <c r="L44" i="4" a="1"/>
  <c r="E26" i="4" a="1"/>
  <c r="X44" i="4" a="1"/>
  <c r="F22" i="4" a="1"/>
  <c r="H31" i="4" a="1"/>
  <c r="K40" i="4" a="1"/>
  <c r="C11" i="4" a="1"/>
  <c r="AA15" i="4" a="1"/>
  <c r="C40" i="4" a="1"/>
  <c r="X31" i="4" a="1"/>
  <c r="J23" i="4" a="1"/>
  <c r="P18" i="4" a="1"/>
  <c r="D45" i="4" a="1"/>
  <c r="U32" i="4" a="1"/>
  <c r="X33" i="4" a="1"/>
  <c r="AA21" i="4" a="1"/>
  <c r="I22" i="4" a="1"/>
  <c r="F12" i="4" a="1"/>
  <c r="C23" i="4" a="1"/>
  <c r="K23" i="4" a="1"/>
  <c r="R16" i="4" a="1"/>
  <c r="J36" i="4" a="1"/>
  <c r="J33" i="4" a="1"/>
  <c r="X20" i="4" a="1"/>
  <c r="L10" i="4" a="1"/>
  <c r="Q9" i="4" a="1"/>
  <c r="E29" i="4" a="1"/>
  <c r="N25" i="4" a="1"/>
  <c r="T20" i="4" a="1"/>
  <c r="P29" i="4" a="1"/>
  <c r="M23" i="4" a="1"/>
  <c r="H26" i="4" a="1"/>
  <c r="K38" i="4" a="1"/>
  <c r="Z43" i="4" a="1"/>
  <c r="V12" i="4" a="1"/>
  <c r="O11" i="4" a="1"/>
  <c r="C13" i="3" a="1"/>
  <c r="C38" i="3" a="1"/>
  <c r="C22" i="3" a="1"/>
  <c r="C27" i="3" a="1"/>
  <c r="C15" i="3" a="1"/>
  <c r="D27" i="3" a="1"/>
  <c r="C14" i="3" a="1"/>
  <c r="C21" i="3" a="1"/>
  <c r="C16" i="3" a="1"/>
  <c r="C8" i="3" a="1"/>
  <c r="E87" i="5" l="1"/>
  <c r="E70" i="5"/>
  <c r="E88" i="5"/>
  <c r="E101" i="5"/>
  <c r="E103" i="5"/>
  <c r="E65" i="5"/>
  <c r="E86" i="5"/>
  <c r="E99" i="5"/>
  <c r="E104" i="5"/>
  <c r="E66" i="5"/>
  <c r="E100" i="5"/>
  <c r="E83" i="5"/>
  <c r="E57" i="5"/>
  <c r="E60" i="5"/>
  <c r="E73" i="5"/>
  <c r="E94" i="5"/>
  <c r="E15" i="5"/>
  <c r="E61" i="5"/>
  <c r="E74" i="5"/>
  <c r="E95" i="5"/>
  <c r="E78" i="5"/>
  <c r="E91" i="5"/>
  <c r="E96" i="5"/>
  <c r="E58" i="5"/>
  <c r="E55" i="5"/>
  <c r="E68" i="5"/>
  <c r="E81" i="5"/>
  <c r="E102" i="5"/>
  <c r="E56" i="5"/>
  <c r="E69" i="5"/>
  <c r="O11" i="4"/>
  <c r="V12" i="4"/>
  <c r="Z43" i="4"/>
  <c r="K38" i="4"/>
  <c r="H26" i="4"/>
  <c r="M23" i="4"/>
  <c r="P29" i="4"/>
  <c r="T20" i="4"/>
  <c r="N25" i="4"/>
  <c r="E29" i="4"/>
  <c r="Q9" i="4"/>
  <c r="L10" i="4"/>
  <c r="X20" i="4"/>
  <c r="J33" i="4"/>
  <c r="J36" i="4"/>
  <c r="R16" i="4"/>
  <c r="K23" i="4"/>
  <c r="C23" i="4"/>
  <c r="F12" i="4"/>
  <c r="I22" i="4"/>
  <c r="AA21" i="4"/>
  <c r="X33" i="4"/>
  <c r="U32" i="4"/>
  <c r="D45" i="4"/>
  <c r="P18" i="4"/>
  <c r="J23" i="4"/>
  <c r="X31" i="4"/>
  <c r="C40" i="4"/>
  <c r="AA15" i="4"/>
  <c r="C11" i="4"/>
  <c r="K40" i="4"/>
  <c r="H31" i="4"/>
  <c r="F22" i="4"/>
  <c r="X44" i="4"/>
  <c r="E26" i="4"/>
  <c r="L44" i="4"/>
  <c r="M22" i="4"/>
  <c r="Q26" i="4"/>
  <c r="O8" i="4"/>
  <c r="O22" i="4"/>
  <c r="D12" i="4"/>
  <c r="H38" i="4"/>
  <c r="E16" i="4"/>
  <c r="N23" i="4"/>
  <c r="S29" i="4"/>
  <c r="I17" i="4"/>
  <c r="F29" i="4"/>
  <c r="F9" i="4"/>
  <c r="K24" i="4"/>
  <c r="X12" i="4"/>
  <c r="W39" i="4"/>
  <c r="I16" i="4"/>
  <c r="AA23" i="4"/>
  <c r="P38" i="4"/>
  <c r="Q38" i="4"/>
  <c r="E21" i="4"/>
  <c r="C34" i="4"/>
  <c r="D11" i="4"/>
  <c r="V8" i="4"/>
  <c r="Z14" i="4"/>
  <c r="X30" i="4"/>
  <c r="L17" i="4"/>
  <c r="L29" i="4"/>
  <c r="G40" i="4"/>
  <c r="N12" i="4"/>
  <c r="Q41" i="4"/>
  <c r="T11" i="4"/>
  <c r="M9" i="4"/>
  <c r="I15" i="4"/>
  <c r="D8" i="4"/>
  <c r="P17" i="4"/>
  <c r="V32" i="4"/>
  <c r="O43" i="4"/>
  <c r="U13" i="4"/>
  <c r="W11" i="4"/>
  <c r="Z16" i="4"/>
  <c r="F13" i="4"/>
  <c r="L18" i="4"/>
  <c r="P15" i="4"/>
  <c r="S8" i="4"/>
  <c r="V16" i="4"/>
  <c r="D33" i="4"/>
  <c r="G17" i="4"/>
  <c r="E25" i="4"/>
  <c r="Y11" i="4"/>
  <c r="N11" i="4"/>
  <c r="N19" i="4"/>
  <c r="Y31" i="4"/>
  <c r="H24" i="4"/>
  <c r="Q37" i="4"/>
  <c r="H40" i="4"/>
  <c r="Z33" i="4"/>
  <c r="L14" i="4"/>
  <c r="S16" i="4"/>
  <c r="J17" i="4"/>
  <c r="C19" i="4"/>
  <c r="X15" i="4"/>
  <c r="Z9" i="4"/>
  <c r="D18" i="4"/>
  <c r="D34" i="4"/>
  <c r="O17" i="4"/>
  <c r="U25" i="4"/>
  <c r="H12" i="4"/>
  <c r="E12" i="4"/>
  <c r="V19" i="4"/>
  <c r="I33" i="4"/>
  <c r="W25" i="4"/>
  <c r="F38" i="4"/>
  <c r="J45" i="4"/>
  <c r="J16" i="4"/>
  <c r="Q17" i="4"/>
  <c r="R17" i="4"/>
  <c r="I18" i="4"/>
  <c r="R22" i="4"/>
  <c r="E18" i="4"/>
  <c r="E14" i="4"/>
  <c r="H22" i="4"/>
  <c r="O46" i="4"/>
  <c r="N18" i="4"/>
  <c r="S27" i="4"/>
  <c r="F14" i="4"/>
  <c r="T13" i="4"/>
  <c r="U20" i="4"/>
  <c r="L47" i="4"/>
  <c r="AA25" i="4"/>
  <c r="J41" i="4"/>
  <c r="X42" i="4"/>
  <c r="G19" i="4"/>
  <c r="U21" i="4"/>
  <c r="P19" i="4"/>
  <c r="H19" i="4"/>
  <c r="U23" i="4"/>
  <c r="M18" i="4"/>
  <c r="L15" i="4"/>
  <c r="R24" i="4"/>
  <c r="H8" i="4"/>
  <c r="V18" i="4"/>
  <c r="J28" i="4"/>
  <c r="N14" i="4"/>
  <c r="C14" i="4"/>
  <c r="D21" i="4"/>
  <c r="E8" i="4"/>
  <c r="J26" i="4"/>
  <c r="H25" i="4"/>
  <c r="J43" i="4"/>
  <c r="T14" i="4"/>
  <c r="H10" i="4"/>
  <c r="E13" i="4"/>
  <c r="K15" i="4"/>
  <c r="Q18" i="4"/>
  <c r="Q10" i="4"/>
  <c r="X19" i="4"/>
  <c r="J12" i="4"/>
  <c r="J25" i="4"/>
  <c r="C12" i="4"/>
  <c r="U18" i="4"/>
  <c r="Y22" i="4"/>
  <c r="C16" i="4"/>
  <c r="D10" i="4"/>
  <c r="V28" i="4"/>
  <c r="P33" i="4"/>
  <c r="P8" i="4"/>
  <c r="M15" i="4"/>
  <c r="Z18" i="4"/>
  <c r="J22" i="4"/>
  <c r="R28" i="4"/>
  <c r="L8" i="4"/>
  <c r="V14" i="4"/>
  <c r="K47" i="4"/>
  <c r="G14" i="4"/>
  <c r="T17" i="4"/>
  <c r="H21" i="4"/>
  <c r="M26" i="4"/>
  <c r="M8" i="4"/>
  <c r="V33" i="4"/>
  <c r="Y27" i="4"/>
  <c r="I45" i="4"/>
  <c r="L25" i="4"/>
  <c r="W31" i="4"/>
  <c r="J46" i="4"/>
  <c r="H11" i="4"/>
  <c r="N21" i="4"/>
  <c r="Z12" i="4"/>
  <c r="Y26" i="4"/>
  <c r="S12" i="4"/>
  <c r="L19" i="4"/>
  <c r="J24" i="4"/>
  <c r="Z17" i="4"/>
  <c r="K11" i="4"/>
  <c r="W30" i="4"/>
  <c r="C38" i="4"/>
  <c r="G9" i="4"/>
  <c r="Q15" i="4"/>
  <c r="I19" i="4"/>
  <c r="U22" i="4"/>
  <c r="Z28" i="4"/>
  <c r="C9" i="4"/>
  <c r="K22" i="4"/>
  <c r="I8" i="4"/>
  <c r="S14" i="4"/>
  <c r="C18" i="4"/>
  <c r="L21" i="4"/>
  <c r="D27" i="4"/>
  <c r="S10" i="4"/>
  <c r="K34" i="4"/>
  <c r="D28" i="4"/>
  <c r="P31" i="4"/>
  <c r="C26" i="4"/>
  <c r="C32" i="4"/>
  <c r="AA36" i="4"/>
  <c r="I31" i="4"/>
  <c r="T15" i="4"/>
  <c r="F20" i="4"/>
  <c r="W19" i="4"/>
  <c r="O20" i="4"/>
  <c r="X11" i="4"/>
  <c r="O29" i="4"/>
  <c r="N16" i="4"/>
  <c r="N39" i="4"/>
  <c r="Q14" i="4"/>
  <c r="J21" i="4"/>
  <c r="F46" i="4"/>
  <c r="Z25" i="4"/>
  <c r="X14" i="4"/>
  <c r="X27" i="4"/>
  <c r="J31" i="4"/>
  <c r="E11" i="4"/>
  <c r="X16" i="4"/>
  <c r="H20" i="4"/>
  <c r="F24" i="4"/>
  <c r="Z35" i="4"/>
  <c r="Z10" i="4"/>
  <c r="Q30" i="4"/>
  <c r="W10" i="4"/>
  <c r="R15" i="4"/>
  <c r="AA18" i="4"/>
  <c r="Q22" i="4"/>
  <c r="AA28" i="4"/>
  <c r="J11" i="4"/>
  <c r="E41" i="4"/>
  <c r="L28" i="4"/>
  <c r="AA31" i="4"/>
  <c r="Q28" i="4"/>
  <c r="F33" i="4"/>
  <c r="K37" i="4"/>
  <c r="V20" i="4"/>
  <c r="L40" i="4"/>
  <c r="G28" i="4"/>
  <c r="AA24" i="4"/>
  <c r="O12" i="4"/>
  <c r="R41" i="4"/>
  <c r="U17" i="4"/>
  <c r="G8" i="4"/>
  <c r="H15" i="4"/>
  <c r="Z21" i="4"/>
  <c r="C8" i="4"/>
  <c r="Z32" i="4"/>
  <c r="F16" i="4"/>
  <c r="E32" i="4"/>
  <c r="Q32" i="4"/>
  <c r="U11" i="4"/>
  <c r="C17" i="4"/>
  <c r="P20" i="4"/>
  <c r="V24" i="4"/>
  <c r="O36" i="4"/>
  <c r="Q11" i="4"/>
  <c r="N31" i="4"/>
  <c r="F11" i="4"/>
  <c r="Z15" i="4"/>
  <c r="J19" i="4"/>
  <c r="V22" i="4"/>
  <c r="R30" i="4"/>
  <c r="R11" i="4"/>
  <c r="M47" i="4"/>
  <c r="U31" i="4"/>
  <c r="G32" i="4"/>
  <c r="D29" i="4"/>
  <c r="X39" i="4"/>
  <c r="P39" i="4"/>
  <c r="D9" i="4"/>
  <c r="M12" i="4"/>
  <c r="V29" i="4"/>
  <c r="M35" i="4"/>
  <c r="P24" i="4"/>
  <c r="R26" i="4"/>
  <c r="P28" i="4"/>
  <c r="Q34" i="4"/>
  <c r="R29" i="4"/>
  <c r="E33" i="4"/>
  <c r="P46" i="4"/>
  <c r="O26" i="4"/>
  <c r="H32" i="4"/>
  <c r="M44" i="4"/>
  <c r="M34" i="4"/>
  <c r="Q46" i="4"/>
  <c r="T46" i="4"/>
  <c r="Y39" i="4"/>
  <c r="X41" i="4"/>
  <c r="Q13" i="4"/>
  <c r="K19" i="4"/>
  <c r="D32" i="4"/>
  <c r="N9" i="4"/>
  <c r="AA12" i="4"/>
  <c r="G16" i="4"/>
  <c r="T19" i="4"/>
  <c r="S24" i="4"/>
  <c r="N28" i="4"/>
  <c r="Y10" i="4"/>
  <c r="Y18" i="4"/>
  <c r="O28" i="4"/>
  <c r="AA11" i="4"/>
  <c r="T18" i="4"/>
  <c r="AA32" i="4"/>
  <c r="C24" i="4"/>
  <c r="D46" i="4"/>
  <c r="E35" i="4"/>
  <c r="O9" i="4"/>
  <c r="G13" i="4"/>
  <c r="U15" i="4"/>
  <c r="S17" i="4"/>
  <c r="M19" i="4"/>
  <c r="C21" i="4"/>
  <c r="Z22" i="4"/>
  <c r="D26" i="4"/>
  <c r="F30" i="4"/>
  <c r="W40" i="4"/>
  <c r="K9" i="4"/>
  <c r="L12" i="4"/>
  <c r="AA22" i="4"/>
  <c r="U33" i="4"/>
  <c r="Q8" i="4"/>
  <c r="I12" i="4"/>
  <c r="W14" i="4"/>
  <c r="M16" i="4"/>
  <c r="G18" i="4"/>
  <c r="Z19" i="4"/>
  <c r="P21" i="4"/>
  <c r="Y23" i="4"/>
  <c r="L27" i="4"/>
  <c r="I34" i="4"/>
  <c r="L9" i="4"/>
  <c r="U12" i="4"/>
  <c r="H30" i="4"/>
  <c r="Q36" i="4"/>
  <c r="T24" i="4"/>
  <c r="V26" i="4"/>
  <c r="X28" i="4"/>
  <c r="V35" i="4"/>
  <c r="X29" i="4"/>
  <c r="L33" i="4"/>
  <c r="R23" i="4"/>
  <c r="S26" i="4"/>
  <c r="Y33" i="4"/>
  <c r="N29" i="4"/>
  <c r="T34" i="4"/>
  <c r="M36" i="4"/>
  <c r="K33" i="4"/>
  <c r="Y42" i="4"/>
  <c r="M21" i="4"/>
  <c r="G11" i="4"/>
  <c r="O19" i="4"/>
  <c r="H18" i="4"/>
  <c r="V21" i="4"/>
  <c r="K8" i="4"/>
  <c r="M14" i="4"/>
  <c r="N22" i="4"/>
  <c r="N8" i="4"/>
  <c r="H14" i="4"/>
  <c r="AA19" i="4"/>
  <c r="G36" i="4"/>
  <c r="E10" i="4"/>
  <c r="J13" i="4"/>
  <c r="W16" i="4"/>
  <c r="K20" i="4"/>
  <c r="F28" i="4"/>
  <c r="P32" i="4"/>
  <c r="G12" i="4"/>
  <c r="G20" i="4"/>
  <c r="O34" i="4"/>
  <c r="I13" i="4"/>
  <c r="S19" i="4"/>
  <c r="S22" i="4"/>
  <c r="R25" i="4"/>
  <c r="F23" i="4"/>
  <c r="Y36" i="4"/>
  <c r="F10" i="4"/>
  <c r="S13" i="4"/>
  <c r="H16" i="4"/>
  <c r="AA17" i="4"/>
  <c r="Q19" i="4"/>
  <c r="K21" i="4"/>
  <c r="L23" i="4"/>
  <c r="L26" i="4"/>
  <c r="T32" i="4"/>
  <c r="W44" i="4"/>
  <c r="S9" i="4"/>
  <c r="C13" i="4"/>
  <c r="J29" i="4"/>
  <c r="U34" i="4"/>
  <c r="H9" i="4"/>
  <c r="Y12" i="4"/>
  <c r="AA14" i="4"/>
  <c r="U16" i="4"/>
  <c r="O18" i="4"/>
  <c r="E20" i="4"/>
  <c r="X21" i="4"/>
  <c r="O24" i="4"/>
  <c r="T27" i="4"/>
  <c r="P36" i="4"/>
  <c r="X9" i="4"/>
  <c r="D13" i="4"/>
  <c r="D31" i="4"/>
  <c r="V37" i="4"/>
  <c r="C25" i="4"/>
  <c r="E27" i="4"/>
  <c r="G29" i="4"/>
  <c r="C36" i="4"/>
  <c r="I30" i="4"/>
  <c r="L34" i="4"/>
  <c r="Z23" i="4"/>
  <c r="J27" i="4"/>
  <c r="G34" i="4"/>
  <c r="E30" i="4"/>
  <c r="U36" i="4"/>
  <c r="V36" i="4"/>
  <c r="O33" i="4"/>
  <c r="Y35" i="4"/>
  <c r="O32" i="4"/>
  <c r="X10" i="4"/>
  <c r="I9" i="4"/>
  <c r="C15" i="4"/>
  <c r="D22" i="4"/>
  <c r="N20" i="4"/>
  <c r="I25" i="4"/>
  <c r="R9" i="4"/>
  <c r="D15" i="4"/>
  <c r="P23" i="4"/>
  <c r="E9" i="4"/>
  <c r="G15" i="4"/>
  <c r="R20" i="4"/>
  <c r="M39" i="4"/>
  <c r="M10" i="4"/>
  <c r="R13" i="4"/>
  <c r="F17" i="4"/>
  <c r="S20" i="4"/>
  <c r="W28" i="4"/>
  <c r="R35" i="4"/>
  <c r="W12" i="4"/>
  <c r="F21" i="4"/>
  <c r="S35" i="4"/>
  <c r="Y13" i="4"/>
  <c r="J20" i="4"/>
  <c r="W23" i="4"/>
  <c r="P26" i="4"/>
  <c r="D24" i="4"/>
  <c r="N37" i="4"/>
  <c r="N10" i="4"/>
  <c r="AA13" i="4"/>
  <c r="L16" i="4"/>
  <c r="F18" i="4"/>
  <c r="U19" i="4"/>
  <c r="O21" i="4"/>
  <c r="Q23" i="4"/>
  <c r="T26" i="4"/>
  <c r="H33" i="4"/>
  <c r="AA46" i="4"/>
  <c r="AA9" i="4"/>
  <c r="K13" i="4"/>
  <c r="U29" i="4"/>
  <c r="L35" i="4"/>
  <c r="P9" i="4"/>
  <c r="H13" i="4"/>
  <c r="F15" i="4"/>
  <c r="Y16" i="4"/>
  <c r="S18" i="4"/>
  <c r="I20" i="4"/>
  <c r="C22" i="4"/>
  <c r="W24" i="4"/>
  <c r="C28" i="4"/>
  <c r="AA39" i="4"/>
  <c r="G10" i="4"/>
  <c r="P13" i="4"/>
  <c r="O31" i="4"/>
  <c r="L38" i="4"/>
  <c r="K25" i="4"/>
  <c r="I27" i="4"/>
  <c r="W29" i="4"/>
  <c r="S36" i="4"/>
  <c r="O30" i="4"/>
  <c r="S34" i="4"/>
  <c r="E24" i="4"/>
  <c r="V27" i="4"/>
  <c r="T36" i="4"/>
  <c r="K30" i="4"/>
  <c r="R37" i="4"/>
  <c r="AA38" i="4"/>
  <c r="R34" i="4"/>
  <c r="N38" i="4"/>
  <c r="J8" i="4"/>
  <c r="Y9" i="4"/>
  <c r="M13" i="4"/>
  <c r="P10" i="4"/>
  <c r="Y25" i="4"/>
  <c r="O27" i="4"/>
  <c r="O23" i="4"/>
  <c r="P34" i="4"/>
  <c r="I10" i="4"/>
  <c r="K16" i="4"/>
  <c r="X26" i="4"/>
  <c r="U9" i="4"/>
  <c r="W15" i="4"/>
  <c r="I21" i="4"/>
  <c r="Q25" i="4"/>
  <c r="U10" i="4"/>
  <c r="I14" i="4"/>
  <c r="V17" i="4"/>
  <c r="AA20" i="4"/>
  <c r="N33" i="4"/>
  <c r="T38" i="4"/>
  <c r="N13" i="4"/>
  <c r="D23" i="4"/>
  <c r="F8" i="4"/>
  <c r="P14" i="4"/>
  <c r="Q21" i="4"/>
  <c r="G27" i="4"/>
  <c r="H27" i="4"/>
  <c r="M30" i="4"/>
  <c r="AA43" i="4"/>
  <c r="V10" i="4"/>
  <c r="R14" i="4"/>
  <c r="T16" i="4"/>
  <c r="J18" i="4"/>
  <c r="D20" i="4"/>
  <c r="W21" i="4"/>
  <c r="X23" i="4"/>
  <c r="K27" i="4"/>
  <c r="J35" i="4"/>
  <c r="C30" i="4"/>
  <c r="R10" i="4"/>
  <c r="W13" i="4"/>
  <c r="G30" i="4"/>
  <c r="S37" i="4"/>
  <c r="O10" i="4"/>
  <c r="L13" i="4"/>
  <c r="N15" i="4"/>
  <c r="H17" i="4"/>
  <c r="W18" i="4"/>
  <c r="Q20" i="4"/>
  <c r="L22" i="4"/>
  <c r="F25" i="4"/>
  <c r="S28" i="4"/>
  <c r="H45" i="4"/>
  <c r="K10" i="4"/>
  <c r="W22" i="4"/>
  <c r="K32" i="4"/>
  <c r="E39" i="4"/>
  <c r="O25" i="4"/>
  <c r="Q27" i="4"/>
  <c r="E31" i="4"/>
  <c r="R39" i="4"/>
  <c r="K31" i="4"/>
  <c r="I37" i="4"/>
  <c r="U24" i="4"/>
  <c r="Z27" i="4"/>
  <c r="G38" i="4"/>
  <c r="G31" i="4"/>
  <c r="Z37" i="4"/>
  <c r="K39" i="4"/>
  <c r="V34" i="4"/>
  <c r="W41" i="4"/>
  <c r="O38" i="4"/>
  <c r="I41" i="4"/>
  <c r="G41" i="4"/>
  <c r="V42" i="4"/>
  <c r="N44" i="4"/>
  <c r="G46" i="4"/>
  <c r="Y47" i="4"/>
  <c r="M46" i="4"/>
  <c r="L41" i="4"/>
  <c r="C43" i="4"/>
  <c r="U44" i="4"/>
  <c r="N46" i="4"/>
  <c r="M42" i="4"/>
  <c r="P47" i="4"/>
  <c r="G44" i="4"/>
  <c r="E36" i="4"/>
  <c r="S38" i="4"/>
  <c r="E42" i="4"/>
  <c r="O45" i="4"/>
  <c r="X38" i="4"/>
  <c r="L43" i="4"/>
  <c r="K41" i="4"/>
  <c r="AA42" i="4"/>
  <c r="T44" i="4"/>
  <c r="L46" i="4"/>
  <c r="Z41" i="4"/>
  <c r="D47" i="4"/>
  <c r="P41" i="4"/>
  <c r="I43" i="4"/>
  <c r="Z44" i="4"/>
  <c r="S46" i="4"/>
  <c r="D43" i="4"/>
  <c r="X24" i="4"/>
  <c r="F26" i="4"/>
  <c r="M27" i="4"/>
  <c r="T28" i="4"/>
  <c r="L32" i="4"/>
  <c r="K36" i="4"/>
  <c r="V47" i="4"/>
  <c r="T30" i="4"/>
  <c r="M32" i="4"/>
  <c r="Y34" i="4"/>
  <c r="H42" i="4"/>
  <c r="I24" i="4"/>
  <c r="P25" i="4"/>
  <c r="W26" i="4"/>
  <c r="E28" i="4"/>
  <c r="J30" i="4"/>
  <c r="W35" i="4"/>
  <c r="Y38" i="4"/>
  <c r="Z46" i="4"/>
  <c r="P30" i="4"/>
  <c r="I32" i="4"/>
  <c r="C35" i="4"/>
  <c r="J39" i="4"/>
  <c r="M40" i="4"/>
  <c r="X47" i="4"/>
  <c r="F37" i="4"/>
  <c r="T39" i="4"/>
  <c r="U43" i="4"/>
  <c r="F47" i="4"/>
  <c r="S33" i="4"/>
  <c r="AA34" i="4"/>
  <c r="P37" i="4"/>
  <c r="E40" i="4"/>
  <c r="N45" i="4"/>
  <c r="N36" i="4"/>
  <c r="C39" i="4"/>
  <c r="O42" i="4"/>
  <c r="Y45" i="4"/>
  <c r="H39" i="4"/>
  <c r="S44" i="4"/>
  <c r="O41" i="4"/>
  <c r="G43" i="4"/>
  <c r="Y44" i="4"/>
  <c r="R46" i="4"/>
  <c r="Q42" i="4"/>
  <c r="T47" i="4"/>
  <c r="U41" i="4"/>
  <c r="N43" i="4"/>
  <c r="G45" i="4"/>
  <c r="X46" i="4"/>
  <c r="T43" i="4"/>
  <c r="H29" i="4"/>
  <c r="Y30" i="4"/>
  <c r="R32" i="4"/>
  <c r="H35" i="4"/>
  <c r="F43" i="4"/>
  <c r="M24" i="4"/>
  <c r="T25" i="4"/>
  <c r="AA26" i="4"/>
  <c r="I28" i="4"/>
  <c r="Z30" i="4"/>
  <c r="F36" i="4"/>
  <c r="I39" i="4"/>
  <c r="W47" i="4"/>
  <c r="U30" i="4"/>
  <c r="N32" i="4"/>
  <c r="I35" i="4"/>
  <c r="J42" i="4"/>
  <c r="R40" i="4"/>
  <c r="Z34" i="4"/>
  <c r="O37" i="4"/>
  <c r="D40" i="4"/>
  <c r="F44" i="4"/>
  <c r="Q47" i="4"/>
  <c r="W33" i="4"/>
  <c r="K35" i="4"/>
  <c r="Y37" i="4"/>
  <c r="N40" i="4"/>
  <c r="U46" i="4"/>
  <c r="W36" i="4"/>
  <c r="L39" i="4"/>
  <c r="Z42" i="4"/>
  <c r="K46" i="4"/>
  <c r="Q39" i="4"/>
  <c r="Z45" i="4"/>
  <c r="T41" i="4"/>
  <c r="M43" i="4"/>
  <c r="E45" i="4"/>
  <c r="W46" i="4"/>
  <c r="H43" i="4"/>
  <c r="Q40" i="4"/>
  <c r="AA41" i="4"/>
  <c r="S43" i="4"/>
  <c r="L45" i="4"/>
  <c r="E47" i="4"/>
  <c r="K44" i="4"/>
  <c r="W8" i="4"/>
  <c r="L11" i="4"/>
  <c r="Z13" i="4"/>
  <c r="O16" i="4"/>
  <c r="D19" i="4"/>
  <c r="R21" i="4"/>
  <c r="Z29" i="4"/>
  <c r="L30" i="4"/>
  <c r="J9" i="4"/>
  <c r="U14" i="4"/>
  <c r="E22" i="4"/>
  <c r="V30" i="4"/>
  <c r="T10" i="4"/>
  <c r="O15" i="4"/>
  <c r="Z20" i="4"/>
  <c r="Q43" i="4"/>
  <c r="X22" i="4"/>
  <c r="AA29" i="4"/>
  <c r="Q29" i="4"/>
  <c r="U35" i="4"/>
  <c r="X8" i="4"/>
  <c r="M11" i="4"/>
  <c r="J14" i="4"/>
  <c r="Y15" i="4"/>
  <c r="K17" i="4"/>
  <c r="R18" i="4"/>
  <c r="Y19" i="4"/>
  <c r="G21" i="4"/>
  <c r="P22" i="4"/>
  <c r="N24" i="4"/>
  <c r="C27" i="4"/>
  <c r="M31" i="4"/>
  <c r="Z38" i="4"/>
  <c r="F32" i="4"/>
  <c r="J10" i="4"/>
  <c r="T12" i="4"/>
  <c r="D16" i="4"/>
  <c r="C31" i="4"/>
  <c r="E37" i="4"/>
  <c r="Y8" i="4"/>
  <c r="V11" i="4"/>
  <c r="X13" i="4"/>
  <c r="J15" i="4"/>
  <c r="Q16" i="4"/>
  <c r="X17" i="4"/>
  <c r="F19" i="4"/>
  <c r="M20" i="4"/>
  <c r="T21" i="4"/>
  <c r="H23" i="4"/>
  <c r="V25" i="4"/>
  <c r="K28" i="4"/>
  <c r="AA35" i="4"/>
  <c r="U8" i="4"/>
  <c r="AA10" i="4"/>
  <c r="O14" i="4"/>
  <c r="S30" i="4"/>
  <c r="X34" i="4"/>
  <c r="E43" i="4"/>
  <c r="G25" i="4"/>
  <c r="N26" i="4"/>
  <c r="U27" i="4"/>
  <c r="C29" i="4"/>
  <c r="Q33" i="4"/>
  <c r="F39" i="4"/>
  <c r="M29" i="4"/>
  <c r="F31" i="4"/>
  <c r="W32" i="4"/>
  <c r="Z36" i="4"/>
  <c r="S45" i="4"/>
  <c r="Q24" i="4"/>
  <c r="X25" i="4"/>
  <c r="F27" i="4"/>
  <c r="M28" i="4"/>
  <c r="Q31" i="4"/>
  <c r="L36" i="4"/>
  <c r="S39" i="4"/>
  <c r="I29" i="4"/>
  <c r="AA30" i="4"/>
  <c r="S32" i="4"/>
  <c r="Q35" i="4"/>
  <c r="P43" i="4"/>
  <c r="S41" i="4"/>
  <c r="F35" i="4"/>
  <c r="T37" i="4"/>
  <c r="I40" i="4"/>
  <c r="Q44" i="4"/>
  <c r="AA47" i="4"/>
  <c r="AA33" i="4"/>
  <c r="T35" i="4"/>
  <c r="I38" i="4"/>
  <c r="S40" i="4"/>
  <c r="J51" i="4"/>
  <c r="J57" i="4" s="1" a="1"/>
  <c r="J57" i="4" s="1"/>
  <c r="G37" i="4"/>
  <c r="U39" i="4"/>
  <c r="K43" i="4"/>
  <c r="V46" i="4"/>
  <c r="V39" i="4"/>
  <c r="H47" i="4"/>
  <c r="Y41" i="4"/>
  <c r="R43" i="4"/>
  <c r="K45" i="4"/>
  <c r="C47" i="4"/>
  <c r="X43" i="4"/>
  <c r="U40" i="4"/>
  <c r="G42" i="4"/>
  <c r="Y43" i="4"/>
  <c r="Q45" i="4"/>
  <c r="J47" i="4"/>
  <c r="AA44" i="4"/>
  <c r="V44" i="4"/>
  <c r="C42" i="4"/>
  <c r="O35" i="4"/>
  <c r="D38" i="4"/>
  <c r="F41" i="4"/>
  <c r="C45" i="4"/>
  <c r="X32" i="4"/>
  <c r="F34" i="4"/>
  <c r="D36" i="4"/>
  <c r="R38" i="4"/>
  <c r="Z40" i="4"/>
  <c r="W34" i="4"/>
  <c r="L37" i="4"/>
  <c r="Z39" i="4"/>
  <c r="V43" i="4"/>
  <c r="G47" i="4"/>
  <c r="F40" i="4"/>
  <c r="T40" i="4"/>
  <c r="F42" i="4"/>
  <c r="W43" i="4"/>
  <c r="P45" i="4"/>
  <c r="I47" i="4"/>
  <c r="O44" i="4"/>
  <c r="Y40" i="4"/>
  <c r="L42" i="4"/>
  <c r="E44" i="4"/>
  <c r="W45" i="4"/>
  <c r="O47" i="4"/>
  <c r="R45" i="4"/>
  <c r="Y24" i="4"/>
  <c r="G26" i="4"/>
  <c r="N27" i="4"/>
  <c r="U28" i="4"/>
  <c r="Y32" i="4"/>
  <c r="C37" i="4"/>
  <c r="V40" i="4"/>
  <c r="T29" i="4"/>
  <c r="L31" i="4"/>
  <c r="M33" i="4"/>
  <c r="D37" i="4"/>
  <c r="T45" i="4"/>
  <c r="U42" i="4"/>
  <c r="X35" i="4"/>
  <c r="M38" i="4"/>
  <c r="M41" i="4"/>
  <c r="M45" i="4"/>
  <c r="C33" i="4"/>
  <c r="J34" i="4"/>
  <c r="I36" i="4"/>
  <c r="W38" i="4"/>
  <c r="V41" i="4"/>
  <c r="G35" i="4"/>
  <c r="U37" i="4"/>
  <c r="J40" i="4"/>
  <c r="H44" i="4"/>
  <c r="R47" i="4"/>
  <c r="O40" i="4"/>
  <c r="X40" i="4"/>
  <c r="K42" i="4"/>
  <c r="D44" i="4"/>
  <c r="U45" i="4"/>
  <c r="N47" i="4"/>
  <c r="F45" i="4"/>
  <c r="D41" i="4"/>
  <c r="R42" i="4"/>
  <c r="J44" i="4"/>
  <c r="C46" i="4"/>
  <c r="U47" i="4"/>
  <c r="I46" i="4"/>
  <c r="X18" i="4"/>
  <c r="D14" i="4"/>
  <c r="R8" i="4"/>
  <c r="S15" i="4"/>
  <c r="Z8" i="4"/>
  <c r="Y17" i="4"/>
  <c r="E46" i="4"/>
  <c r="S31" i="4"/>
  <c r="AA8" i="4"/>
  <c r="V13" i="4"/>
  <c r="W20" i="4"/>
  <c r="W27" i="4"/>
  <c r="S11" i="4"/>
  <c r="E17" i="4"/>
  <c r="Y21" i="4"/>
  <c r="I23" i="4"/>
  <c r="V9" i="4"/>
  <c r="K12" i="4"/>
  <c r="Y14" i="4"/>
  <c r="N17" i="4"/>
  <c r="C20" i="4"/>
  <c r="T22" i="4"/>
  <c r="AA37" i="4"/>
  <c r="X36" i="4"/>
  <c r="P11" i="4"/>
  <c r="AA16" i="4"/>
  <c r="P27" i="4"/>
  <c r="M37" i="4"/>
  <c r="R12" i="4"/>
  <c r="M17" i="4"/>
  <c r="E23" i="4"/>
  <c r="I26" i="4"/>
  <c r="Z24" i="4"/>
  <c r="D35" i="4"/>
  <c r="T31" i="4"/>
  <c r="U38" i="4"/>
  <c r="W9" i="4"/>
  <c r="P12" i="4"/>
  <c r="E15" i="4"/>
  <c r="P16" i="4"/>
  <c r="W17" i="4"/>
  <c r="E19" i="4"/>
  <c r="L20" i="4"/>
  <c r="S21" i="4"/>
  <c r="G23" i="4"/>
  <c r="M25" i="4"/>
  <c r="AA27" i="4"/>
  <c r="H34" i="4"/>
  <c r="S42" i="4"/>
  <c r="T8" i="4"/>
  <c r="I11" i="4"/>
  <c r="O13" i="4"/>
  <c r="S23" i="4"/>
  <c r="J32" i="4"/>
  <c r="D39" i="4"/>
  <c r="C10" i="4"/>
  <c r="Q12" i="4"/>
  <c r="K14" i="4"/>
  <c r="V15" i="4"/>
  <c r="D17" i="4"/>
  <c r="K18" i="4"/>
  <c r="R19" i="4"/>
  <c r="Y20" i="4"/>
  <c r="G22" i="4"/>
  <c r="G24" i="4"/>
  <c r="U26" i="4"/>
  <c r="K29" i="4"/>
  <c r="T42" i="4"/>
  <c r="T9" i="4"/>
  <c r="Z11" i="4"/>
  <c r="T23" i="4"/>
  <c r="Z31" i="4"/>
  <c r="H37" i="4"/>
  <c r="L24" i="4"/>
  <c r="S25" i="4"/>
  <c r="Z26" i="4"/>
  <c r="H28" i="4"/>
  <c r="N30" i="4"/>
  <c r="N35" i="4"/>
  <c r="P40" i="4"/>
  <c r="D30" i="4"/>
  <c r="V31" i="4"/>
  <c r="E34" i="4"/>
  <c r="W37" i="4"/>
  <c r="V23" i="4"/>
  <c r="D25" i="4"/>
  <c r="K26" i="4"/>
  <c r="R27" i="4"/>
  <c r="Y28" i="4"/>
  <c r="R33" i="4"/>
  <c r="X37" i="4"/>
  <c r="I42" i="4"/>
  <c r="Y29" i="4"/>
  <c r="R31" i="4"/>
  <c r="T33" i="4"/>
  <c r="J37" i="4"/>
  <c r="O39" i="4"/>
  <c r="C44" i="4"/>
  <c r="H36" i="4"/>
  <c r="V38" i="4"/>
  <c r="N42" i="4"/>
  <c r="X45" i="4"/>
  <c r="G33" i="4"/>
  <c r="N34" i="4"/>
  <c r="R36" i="4"/>
  <c r="G39" i="4"/>
  <c r="D42" i="4"/>
  <c r="P35" i="4"/>
  <c r="E38" i="4"/>
  <c r="N41" i="4"/>
  <c r="R44" i="4"/>
  <c r="J38" i="4"/>
  <c r="AA40" i="4"/>
  <c r="C41" i="4"/>
  <c r="P42" i="4"/>
  <c r="I44" i="4"/>
  <c r="AA45" i="4"/>
  <c r="S47" i="4"/>
  <c r="V45" i="4"/>
  <c r="H41" i="4"/>
  <c r="W42" i="4"/>
  <c r="P44" i="4"/>
  <c r="H46" i="4"/>
  <c r="Z47" i="4"/>
  <c r="Y46" i="4"/>
  <c r="C8" i="3"/>
  <c r="C16" i="3"/>
  <c r="C21" i="3"/>
  <c r="D44" i="3" s="1" a="1"/>
  <c r="D44" i="3" s="1"/>
  <c r="C14" i="3"/>
  <c r="D31" i="3"/>
  <c r="D55" i="3" s="1" a="1"/>
  <c r="D55" i="3" s="1"/>
  <c r="D28" i="3"/>
  <c r="D52" i="3" s="1" a="1"/>
  <c r="D52" i="3" s="1"/>
  <c r="D27" i="3"/>
  <c r="D32" i="3"/>
  <c r="D56" i="3" s="1" a="1"/>
  <c r="D56" i="3" s="1"/>
  <c r="D30" i="3"/>
  <c r="D54" i="3" s="1" a="1"/>
  <c r="D54" i="3" s="1"/>
  <c r="D29" i="3"/>
  <c r="D53" i="3" s="1" a="1"/>
  <c r="D53" i="3" s="1"/>
  <c r="C15" i="3"/>
  <c r="D65" i="3" s="1"/>
  <c r="C27" i="3"/>
  <c r="C31" i="3"/>
  <c r="D49" i="3" s="1" a="1"/>
  <c r="D49" i="3" s="1"/>
  <c r="C32" i="3"/>
  <c r="D50" i="3" s="1" a="1"/>
  <c r="D50" i="3" s="1"/>
  <c r="C29" i="3"/>
  <c r="D47" i="3" s="1" a="1"/>
  <c r="D47" i="3" s="1"/>
  <c r="C28" i="3"/>
  <c r="D46" i="3" s="1" a="1"/>
  <c r="D46" i="3" s="1"/>
  <c r="C30" i="3"/>
  <c r="D48" i="3" s="1" a="1"/>
  <c r="D48" i="3" s="1"/>
  <c r="C22" i="3"/>
  <c r="D66" i="3" s="1"/>
  <c r="C38" i="3"/>
  <c r="D59" i="3" s="1" a="1"/>
  <c r="D59" i="3" s="1"/>
  <c r="D38" i="3"/>
  <c r="D60" i="3" s="1" a="1"/>
  <c r="D60" i="3" s="1"/>
  <c r="C13" i="3"/>
  <c r="D43" i="3" s="1" a="1"/>
  <c r="D43" i="3" s="1"/>
  <c r="E26" i="5" a="1"/>
  <c r="D22" i="5" a="1"/>
  <c r="D25" i="5" a="1"/>
  <c r="E24" i="5" a="1"/>
  <c r="D24" i="5" a="1"/>
  <c r="D87" i="5" a="1"/>
  <c r="D68" i="5" a="1"/>
  <c r="D104" i="5" a="1"/>
  <c r="D73" i="5" a="1"/>
  <c r="D79" i="5" a="1"/>
  <c r="D14" i="5" a="1"/>
  <c r="D82" i="5" a="1"/>
  <c r="D103" i="5" a="1"/>
  <c r="D71" i="5" a="1"/>
  <c r="D80" i="5" a="1"/>
  <c r="D77" i="5" a="1"/>
  <c r="D81" i="5" a="1"/>
  <c r="D89" i="5" a="1"/>
  <c r="D12" i="5" a="1"/>
  <c r="D62" i="5" a="1"/>
  <c r="D76" i="5" a="1"/>
  <c r="D58" i="5" a="1"/>
  <c r="D96" i="5" a="1"/>
  <c r="D75" i="5" a="1"/>
  <c r="D97" i="5" a="1"/>
  <c r="D78" i="5" a="1"/>
  <c r="D99" i="5" a="1"/>
  <c r="D67" i="5" a="1"/>
  <c r="D72" i="5" a="1"/>
  <c r="D69" i="5" a="1"/>
  <c r="D65" i="5" a="1"/>
  <c r="D15" i="5" a="1"/>
  <c r="D98" i="5" a="1"/>
  <c r="D55" i="5" a="1"/>
  <c r="D94" i="5" a="1"/>
  <c r="D101" i="5" a="1"/>
  <c r="D90" i="5" a="1"/>
  <c r="D93" i="5" a="1"/>
  <c r="D60" i="5" a="1"/>
  <c r="D86" i="5" a="1"/>
  <c r="D88" i="5" a="1"/>
  <c r="D57" i="5" a="1"/>
  <c r="D74" i="5" a="1"/>
  <c r="D95" i="5" a="1"/>
  <c r="D63" i="5" a="1"/>
  <c r="D64" i="5" a="1"/>
  <c r="D61" i="5" a="1"/>
  <c r="D100" i="5" a="1"/>
  <c r="D66" i="5" a="1"/>
  <c r="D92" i="5" a="1"/>
  <c r="D83" i="5" a="1"/>
  <c r="D13" i="5" a="1"/>
  <c r="D85" i="5" a="1"/>
  <c r="D102" i="5" a="1"/>
  <c r="D70" i="5" a="1"/>
  <c r="D91" i="5" a="1"/>
  <c r="D59" i="5" a="1"/>
  <c r="D56" i="5" a="1"/>
  <c r="B6" i="5" a="1"/>
  <c r="D84" i="5" a="1"/>
  <c r="D26" i="5" a="1"/>
  <c r="E23" i="5" a="1"/>
  <c r="G101" i="5" a="1"/>
  <c r="G59" i="5" a="1"/>
  <c r="G65" i="5" a="1"/>
  <c r="G94" i="5" a="1"/>
  <c r="G104" i="5" a="1"/>
  <c r="G61" i="5" a="1"/>
  <c r="G78" i="5" a="1"/>
  <c r="G96" i="5" a="1"/>
  <c r="G64" i="5" a="1"/>
  <c r="G85" i="5" a="1"/>
  <c r="G98" i="5" a="1"/>
  <c r="G95" i="5" a="1"/>
  <c r="G70" i="5" a="1"/>
  <c r="G99" i="5" a="1"/>
  <c r="G69" i="5" a="1"/>
  <c r="G58" i="5" a="1"/>
  <c r="G93" i="5" a="1"/>
  <c r="G102" i="5" a="1"/>
  <c r="G68" i="5" a="1"/>
  <c r="G103" i="5" a="1"/>
  <c r="G62" i="5" a="1"/>
  <c r="G92" i="5" a="1"/>
  <c r="G60" i="5" a="1"/>
  <c r="G81" i="5" a="1"/>
  <c r="G90" i="5" a="1"/>
  <c r="G87" i="5" a="1"/>
  <c r="E34" i="5" a="1"/>
  <c r="G83" i="5" a="1"/>
  <c r="G80" i="5" a="1"/>
  <c r="G63" i="5" a="1"/>
  <c r="G97" i="5" a="1"/>
  <c r="G72" i="5" a="1"/>
  <c r="E32" i="5" a="1"/>
  <c r="G100" i="5" a="1"/>
  <c r="G89" i="5" a="1"/>
  <c r="G86" i="5" a="1"/>
  <c r="G88" i="5" a="1"/>
  <c r="G56" i="5" a="1"/>
  <c r="G77" i="5" a="1"/>
  <c r="G82" i="5" a="1"/>
  <c r="G79" i="5" a="1"/>
  <c r="G91" i="5" a="1"/>
  <c r="G67" i="5" a="1"/>
  <c r="G66" i="5" a="1"/>
  <c r="G76" i="5" a="1"/>
  <c r="G55" i="5" a="1"/>
  <c r="G57" i="5" a="1"/>
  <c r="G84" i="5" a="1"/>
  <c r="E33" i="5" a="1"/>
  <c r="G73" i="5" a="1"/>
  <c r="G74" i="5" a="1"/>
  <c r="G71" i="5" a="1"/>
  <c r="G75" i="5" a="1"/>
  <c r="E22" i="5" a="1"/>
  <c r="E25" i="5" a="1"/>
  <c r="D23" i="5" a="1"/>
  <c r="D23" i="5" l="1"/>
  <c r="E25" i="5"/>
  <c r="E22" i="5"/>
  <c r="G75" i="5"/>
  <c r="G71" i="5"/>
  <c r="G74" i="5"/>
  <c r="G73" i="5"/>
  <c r="E33" i="5"/>
  <c r="G84" i="5"/>
  <c r="G57" i="5"/>
  <c r="G55" i="5"/>
  <c r="G76" i="5"/>
  <c r="G66" i="5"/>
  <c r="G67" i="5"/>
  <c r="G91" i="5"/>
  <c r="G79" i="5"/>
  <c r="G82" i="5"/>
  <c r="G77" i="5"/>
  <c r="G56" i="5"/>
  <c r="G88" i="5"/>
  <c r="G86" i="5"/>
  <c r="G89" i="5"/>
  <c r="G100" i="5"/>
  <c r="E32" i="5"/>
  <c r="G72" i="5"/>
  <c r="G97" i="5"/>
  <c r="G63" i="5"/>
  <c r="G80" i="5"/>
  <c r="G83" i="5"/>
  <c r="E34" i="5"/>
  <c r="G87" i="5"/>
  <c r="G90" i="5"/>
  <c r="G81" i="5"/>
  <c r="G60" i="5"/>
  <c r="G92" i="5"/>
  <c r="G62" i="5"/>
  <c r="G103" i="5"/>
  <c r="G68" i="5"/>
  <c r="G102" i="5"/>
  <c r="G93" i="5"/>
  <c r="G58" i="5"/>
  <c r="G69" i="5"/>
  <c r="G99" i="5"/>
  <c r="G70" i="5"/>
  <c r="G95" i="5"/>
  <c r="G98" i="5"/>
  <c r="G85" i="5"/>
  <c r="G64" i="5"/>
  <c r="G96" i="5"/>
  <c r="G78" i="5"/>
  <c r="G61" i="5"/>
  <c r="G104" i="5"/>
  <c r="G94" i="5"/>
  <c r="G65" i="5"/>
  <c r="G59" i="5"/>
  <c r="G101" i="5"/>
  <c r="E23" i="5"/>
  <c r="D26" i="5"/>
  <c r="D84" i="5"/>
  <c r="B6" i="5"/>
  <c r="D56" i="5"/>
  <c r="D59" i="5"/>
  <c r="D91" i="5"/>
  <c r="D70" i="5"/>
  <c r="D102" i="5"/>
  <c r="D85" i="5"/>
  <c r="D13" i="5"/>
  <c r="D83" i="5"/>
  <c r="D92" i="5"/>
  <c r="D66" i="5"/>
  <c r="D100" i="5"/>
  <c r="D61" i="5"/>
  <c r="D64" i="5"/>
  <c r="D63" i="5"/>
  <c r="D95" i="5"/>
  <c r="D74" i="5"/>
  <c r="D57" i="5"/>
  <c r="D88" i="5"/>
  <c r="D86" i="5"/>
  <c r="D60" i="5"/>
  <c r="D93" i="5"/>
  <c r="D90" i="5"/>
  <c r="D101" i="5"/>
  <c r="D94" i="5"/>
  <c r="D55" i="5"/>
  <c r="D98" i="5"/>
  <c r="D15" i="5"/>
  <c r="D65" i="5"/>
  <c r="D69" i="5"/>
  <c r="D72" i="5"/>
  <c r="D67" i="5"/>
  <c r="D99" i="5"/>
  <c r="D78" i="5"/>
  <c r="D97" i="5"/>
  <c r="D75" i="5"/>
  <c r="D96" i="5"/>
  <c r="D58" i="5"/>
  <c r="D76" i="5"/>
  <c r="D62" i="5"/>
  <c r="D12" i="5"/>
  <c r="D89" i="5"/>
  <c r="D81" i="5"/>
  <c r="D77" i="5"/>
  <c r="D80" i="5"/>
  <c r="D71" i="5"/>
  <c r="D103" i="5"/>
  <c r="D82" i="5"/>
  <c r="D14" i="5"/>
  <c r="D79" i="5"/>
  <c r="D73" i="5"/>
  <c r="D104" i="5"/>
  <c r="D68" i="5"/>
  <c r="D87" i="5"/>
  <c r="D24" i="5"/>
  <c r="E24" i="5"/>
  <c r="D25" i="5"/>
  <c r="D22" i="5"/>
  <c r="E26" i="5"/>
  <c r="D64" i="3"/>
  <c r="B7" i="5" s="1"/>
  <c r="E16" i="5"/>
  <c r="J50" i="4"/>
  <c r="J56" i="4" s="1" a="1"/>
  <c r="J56" i="4" s="1"/>
  <c r="D51" i="3" a="1"/>
  <c r="D51" i="3" s="1"/>
  <c r="D33" i="3"/>
  <c r="D58" i="3" s="1" a="1"/>
  <c r="D58" i="3" s="1"/>
  <c r="D45" i="3" a="1"/>
  <c r="D45" i="3" s="1"/>
  <c r="C33" i="3"/>
  <c r="D57" i="3" s="1" a="1"/>
  <c r="D57" i="3" s="1"/>
  <c r="F102" i="5" a="1"/>
  <c r="F59" i="5" a="1"/>
  <c r="F65" i="5" a="1"/>
  <c r="F84" i="5" a="1"/>
  <c r="F81" i="5" a="1"/>
  <c r="F99" i="5" a="1"/>
  <c r="F82" i="5" a="1"/>
  <c r="F91" i="5" a="1"/>
  <c r="F94" i="5" a="1"/>
  <c r="F63" i="5" a="1"/>
  <c r="F56" i="5" a="1"/>
  <c r="F67" i="5" a="1"/>
  <c r="F97" i="5" a="1"/>
  <c r="F92" i="5" a="1"/>
  <c r="D32" i="5" a="1"/>
  <c r="F75" i="5" a="1"/>
  <c r="D34" i="5" a="1"/>
  <c r="F58" i="5" a="1"/>
  <c r="F69" i="5" a="1"/>
  <c r="F68" i="5" a="1"/>
  <c r="F100" i="5" a="1"/>
  <c r="F79" i="5" a="1"/>
  <c r="F62" i="5" a="1"/>
  <c r="F93" i="5" a="1"/>
  <c r="F90" i="5" a="1"/>
  <c r="F95" i="5" a="1"/>
  <c r="F98" i="5" a="1"/>
  <c r="F88" i="5" a="1"/>
  <c r="D33" i="5" a="1"/>
  <c r="F103" i="5" a="1"/>
  <c r="F89" i="5" a="1"/>
  <c r="F96" i="5" a="1"/>
  <c r="F70" i="5" a="1"/>
  <c r="F66" i="5" a="1"/>
  <c r="F77" i="5" a="1"/>
  <c r="F72" i="5" a="1"/>
  <c r="F104" i="5" a="1"/>
  <c r="F83" i="5" a="1"/>
  <c r="F80" i="5" a="1"/>
  <c r="F101" i="5" a="1"/>
  <c r="F57" i="5" a="1"/>
  <c r="F73" i="5" a="1"/>
  <c r="F60" i="5" a="1"/>
  <c r="F71" i="5" a="1"/>
  <c r="F61" i="5" a="1"/>
  <c r="F64" i="5" a="1"/>
  <c r="F78" i="5" a="1"/>
  <c r="F86" i="5" a="1"/>
  <c r="F74" i="5" a="1"/>
  <c r="F85" i="5" a="1"/>
  <c r="F76" i="5" a="1"/>
  <c r="F55" i="5" a="1"/>
  <c r="F87" i="5" a="1"/>
  <c r="E21" i="5" a="1"/>
  <c r="E27" i="5" a="1"/>
  <c r="D27" i="5" a="1"/>
  <c r="D21" i="5" a="1"/>
  <c r="D21" i="5" l="1"/>
  <c r="D27" i="5"/>
  <c r="E27" i="5"/>
  <c r="E21" i="5"/>
  <c r="F87" i="5"/>
  <c r="F55" i="5"/>
  <c r="F76" i="5"/>
  <c r="F85" i="5"/>
  <c r="F74" i="5"/>
  <c r="F86" i="5"/>
  <c r="F78" i="5"/>
  <c r="F64" i="5"/>
  <c r="F61" i="5"/>
  <c r="F71" i="5"/>
  <c r="F60" i="5"/>
  <c r="F73" i="5"/>
  <c r="F57" i="5"/>
  <c r="F101" i="5"/>
  <c r="F80" i="5"/>
  <c r="F83" i="5"/>
  <c r="F104" i="5"/>
  <c r="F72" i="5"/>
  <c r="F77" i="5"/>
  <c r="F66" i="5"/>
  <c r="F70" i="5"/>
  <c r="F96" i="5"/>
  <c r="F89" i="5"/>
  <c r="F103" i="5"/>
  <c r="D33" i="5"/>
  <c r="F88" i="5"/>
  <c r="F98" i="5"/>
  <c r="F95" i="5"/>
  <c r="F90" i="5"/>
  <c r="F93" i="5"/>
  <c r="F62" i="5"/>
  <c r="F79" i="5"/>
  <c r="F100" i="5"/>
  <c r="F68" i="5"/>
  <c r="F69" i="5"/>
  <c r="F58" i="5"/>
  <c r="D34" i="5"/>
  <c r="F75" i="5"/>
  <c r="D32" i="5"/>
  <c r="F92" i="5"/>
  <c r="F97" i="5"/>
  <c r="F67" i="5"/>
  <c r="F56" i="5"/>
  <c r="F63" i="5"/>
  <c r="F94" i="5"/>
  <c r="F91" i="5"/>
  <c r="F82" i="5"/>
  <c r="F99" i="5"/>
  <c r="F81" i="5"/>
  <c r="F84" i="5"/>
  <c r="F65" i="5"/>
  <c r="F59" i="5"/>
  <c r="F102"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<sst xmlns="http://schemas.openxmlformats.org/spreadsheetml/2006/main" count="271" uniqueCount="218">
  <si>
    <t>Extremes of Many Random Variables</t>
  </si>
  <si>
    <t>ModelRisk example  ·  General use  ·  GU-22</t>
  </si>
  <si>
    <t>The largest and the smallest of 10,000 independent values, without sampling all 10,000.</t>
  </si>
  <si>
    <t>Next:  Inputs  ▸</t>
  </si>
  <si>
    <t>Model card</t>
  </si>
  <si>
    <t>Industry</t>
  </si>
  <si>
    <t>General use</t>
  </si>
  <si>
    <t>Difficulty</t>
  </si>
  <si>
    <t>★★★☆☆   Sampling the largest or smallest of thousands of values directly, checked against the exact formula and against sampling them one by one.</t>
  </si>
  <si>
    <t>Business question</t>
  </si>
  <si>
    <t>10,000 independent values each follow the same heavy-tailed distribution. How large is the largest, how small the smallest, and what do the top and bottom six look like?</t>
  </si>
  <si>
    <t>Who it is for</t>
  </si>
  <si>
    <t>Anyone who needs the extremes of many variables: the largest claim in a portfolio, the highest of many flood levels, the weakest of many components, the slowest of many tasks.</t>
  </si>
  <si>
    <t>Main outputs</t>
  </si>
  <si>
    <t>The largest of 10,000: simulated, its percentiles and mean against the exact formula, and its 95th percentile in one call · the six largest and six smallest, in order, and their totals · the smallest and largest together · the largest of 1,000 sampled one by one against VoseLargest.</t>
  </si>
  <si>
    <t>ModelRisk techniques</t>
  </si>
  <si>
    <t>VoseParetoObject · VoseLargest and VoseSmallest, with and without the U argument (a percentile) · VoseLargestSet, VoseSmallestSet and VoseExtremeRange (array functions) · a brute-force check with 1,000 sampled cells · the exact distribution of a maximum, F(x)ⁿ.</t>
  </si>
  <si>
    <t>File</t>
  </si>
  <si>
    <t>GU-22 Extremes of many random variables  ·  Version 1.0  ·  October 2026  ·  re-issues the examples Pareto Extremes and Extremes  ·  built with ModelRisk 10</t>
  </si>
  <si>
    <t>The business question</t>
  </si>
  <si>
    <t>10,000 independent values each follow a Pareto distribution with shape 5 and minimum 2: most are close to the minimum (the mean is 2.5), but the tail is long. Sampling all 10,000 in every iteration to find the largest is slow. ModelRisk's extreme-value functions sample the largest, the smallest, or the top or bottom few directly, at the cost of a single sample, whatever the number of values. The model shows them all and checks them twice: against the exact distribution of a maximum, and against the largest of 1,000 values sampled one by one.</t>
  </si>
  <si>
    <t>How the model works</t>
  </si>
  <si>
    <t>Four sheets after this one, read from left to right. Each one feeds the next.</t>
  </si>
  <si>
    <t>1  Inputs</t>
  </si>
  <si>
    <t>The Pareto's shape and minimum, the number of values (10,000), and the probability at which to read the largest (95%).</t>
  </si>
  <si>
    <t>2  Extremes</t>
  </si>
  <si>
    <t>VoseLargest samples the largest of the 10,000 values; with a third argument it returns a percentile of the largest instead. VoseLargestSet and VoseSmallestSet give the six largest and six smallest, VoseExtremeRange the smallest and largest together. Exact percentiles and the exact mean of the largest are beside them.</t>
  </si>
  <si>
    <t>3  Brute force</t>
  </si>
  <si>
    <t>1,000 cells, each a value from the same Pareto, and their maximum, against VoseLargest of 1,000.</t>
  </si>
  <si>
    <t>4  Results</t>
  </si>
  <si>
    <t>The largest's distribution, simulated and exact; the sets; the brute-force check.</t>
  </si>
  <si>
    <t>How to use it</t>
  </si>
  <si>
    <t>Step 1</t>
  </si>
  <si>
    <t>Set the distribution and the number of values on the Inputs sheet (any ModelRisk distribution object works in the extreme functions).</t>
  </si>
  <si>
    <t>Step 2</t>
  </si>
  <si>
    <t>Run a simulation from the ModelRisk ribbon (10,000 samples with a fixed seed are set).</t>
  </si>
  <si>
    <t>Step 3</t>
  </si>
  <si>
    <t>Use VoseLargest or VoseSmallest wherever a model needs the extreme of many identical variables.</t>
  </si>
  <si>
    <t>Workbook map</t>
  </si>
  <si>
    <t>Inputs</t>
  </si>
  <si>
    <t>Distribution, number of values, probability.</t>
  </si>
  <si>
    <t>Extremes</t>
  </si>
  <si>
    <t>The extreme functions and the exact formulas; outputs and checks.</t>
  </si>
  <si>
    <t>Brute force</t>
  </si>
  <si>
    <t>1,000 sampled values and their maximum.</t>
  </si>
  <si>
    <t>Results</t>
  </si>
  <si>
    <t>Largest, sets, brute force.</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</si>
  <si>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</si>
  <si>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</si>
  <si>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</si>
  <si>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</si>
  <si>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</si>
  <si>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</si>
  <si>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</si>
  <si>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</si>
  <si>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</si>
  <si>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</si>
  <si>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</si>
  <si>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</si>
  <si>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Pareto(θ, a)</t>
  </si>
  <si>
    <t>Shape θ, minimum a: P(X &gt; x) = (a ÷ x)^θ for x ≥ a; mean θa ÷ (θ − 1).</t>
  </si>
  <si>
    <t>Rank</t>
  </si>
  <si>
    <t>1 = the largest (or the smallest) of the set.</t>
  </si>
  <si>
    <t>Key assumptions and limitations</t>
  </si>
  <si>
    <t>Independence</t>
  </si>
  <si>
    <t>The 10,000 values are independent and identically distributed.</t>
  </si>
  <si>
    <t>Data</t>
  </si>
  <si>
    <t>The distribution, the 10,000 and the 95% are those of ModelRisk's earlier Pareto Extremes example; the set and range functions follow its Extremes example. Its units ($ billion) are dropped: the values are left unitless.</t>
  </si>
  <si>
    <t>ModelRisk functions used</t>
  </si>
  <si>
    <t>VoseParetoObject</t>
  </si>
  <si>
    <t>The Pareto distribution as an object, for the extreme functions.</t>
  </si>
  <si>
    <t>VoseLargest, VoseSmallest</t>
  </si>
  <si>
    <t>The largest or smallest of n values; with U, its U-th percentile.</t>
  </si>
  <si>
    <t>VoseLargestSet, VoseSmallestSet</t>
  </si>
  <si>
    <t>The k largest (descending) or smallest (ascending) of n values.</t>
  </si>
  <si>
    <t>VoseExtremeRange</t>
  </si>
  <si>
    <t>The smallest and largest of n values, from the same sample.</t>
  </si>
  <si>
    <t>VoseSimulate</t>
  </si>
  <si>
    <t>One value from the object, for the brute-force cells.</t>
  </si>
  <si>
    <t>Further reading</t>
  </si>
  <si>
    <t>Vose, D. (2008). Risk Analysis: A Quantitative Guide, 3rd edition. Wiley: order statistics and extreme values.</t>
  </si>
  <si>
    <t>© 2026 Vose Software   ·   www.vosesoftware.com   ·   An illustrative example: the figures are invented for teaching and do not describe a real company, project or asset.</t>
  </si>
  <si>
    <t>INPUTS   ·   The distribution and the number of values. Change only the yellow cells.</t>
  </si>
  <si>
    <t>◂  About</t>
  </si>
  <si>
    <t>Next:  Extremes  ▸</t>
  </si>
  <si>
    <t>How to read this sheet:  yellow cells are inputs.</t>
  </si>
  <si>
    <t>1   The distribution</t>
  </si>
  <si>
    <t>Every value follows the same Pareto.</t>
  </si>
  <si>
    <t>Assumption</t>
  </si>
  <si>
    <t>Unit</t>
  </si>
  <si>
    <t>Value in model</t>
  </si>
  <si>
    <t>Uncertainty</t>
  </si>
  <si>
    <t>Basis / source (illustrative)</t>
  </si>
  <si>
    <t>Pareto shape  θ</t>
  </si>
  <si>
    <t>Fixed</t>
  </si>
  <si>
    <t>Larger θ: a thinner tail</t>
  </si>
  <si>
    <t>Pareto minimum  a</t>
  </si>
  <si>
    <t>value</t>
  </si>
  <si>
    <t>No value is below it</t>
  </si>
  <si>
    <t>2   How many, and where to read the largest</t>
  </si>
  <si>
    <t>Number of independent values</t>
  </si>
  <si>
    <t>values</t>
  </si>
  <si>
    <t>Probability for the percentile of the largest</t>
  </si>
  <si>
    <t>EXTREMES   ·   The largest and smallest of many values, sampled directly.</t>
  </si>
  <si>
    <t>◂  Inputs</t>
  </si>
  <si>
    <t>Next:  Brute force  ▸</t>
  </si>
  <si>
    <t>Pareto(θ, a) as an object</t>
  </si>
  <si>
    <t>The extreme functions take the distribution as an object</t>
  </si>
  <si>
    <t>Mean of one value</t>
  </si>
  <si>
    <t>θa ÷ (θ − 1) = 2.5: most values are near the minimum</t>
  </si>
  <si>
    <t>2   The largest of the values</t>
  </si>
  <si>
    <t>Sampled, and its exact distribution: P(largest ≤ x) = F(x)ⁿ.</t>
  </si>
  <si>
    <t>ModelRisk</t>
  </si>
  <si>
    <t>Exact</t>
  </si>
  <si>
    <t>Largest, sampled: VoseLargest(object, n)</t>
  </si>
  <si>
    <t>One sample of the largest of n, whatever n</t>
  </si>
  <si>
    <t>At probability P: VoseLargest(object, n, P)</t>
  </si>
  <si>
    <t>With U, the U-th percentile of the largest; exact: a ÷ (1 − P^(1/n))^(1/θ)</t>
  </si>
  <si>
    <t>Median of the largest</t>
  </si>
  <si>
    <t>5th percentile of the largest</t>
  </si>
  <si>
    <t>Mean of the largest</t>
  </si>
  <si>
    <t>Exact: a × n × B(n, 1 − 1/θ)</t>
  </si>
  <si>
    <t>3   The smallest of the values</t>
  </si>
  <si>
    <t>Smallest, sampled: VoseSmallest(object, n)</t>
  </si>
  <si>
    <t>Median of the smallest: VoseSmallest(object, n, 0.5)</t>
  </si>
  <si>
    <t>Exact: P(smallest &gt; x) = (1 − F(x))ⁿ, so a ÷ (1 − U)^(1/(θn)): pressed against the minimum</t>
  </si>
  <si>
    <t>4   The 6 largest and 6 smallest</t>
  </si>
  <si>
    <t>Array functions: all from the same n values, in order.</t>
  </si>
  <si>
    <t>VoseLargestSet</t>
  </si>
  <si>
    <t>VoseSmallestSet</t>
  </si>
  <si>
    <t>VoseLargestSet(object, n): the k largest in descending order (k = the size of the range)</t>
  </si>
  <si>
    <t>VoseSmallestSet(object, n): the k smallest in ascending order</t>
  </si>
  <si>
    <t>The original example's totals: the six largest and the six smallest added up</t>
  </si>
  <si>
    <t>Total</t>
  </si>
  <si>
    <t>5   The smallest and largest together</t>
  </si>
  <si>
    <t>VoseExtremeRange: both from the same n values.</t>
  </si>
  <si>
    <t>Smallest</t>
  </si>
  <si>
    <t>Largest</t>
  </si>
  <si>
    <t>VoseExtremeRange(object, n)</t>
  </si>
  <si>
    <t>A 1 × 2 array (or 2 × 1): the smallest and the largest of one set of n</t>
  </si>
  <si>
    <t>6   Value in this iteration</t>
  </si>
  <si>
    <t>Key outputs, recorded by ModelRisk at every sample (VoseOutput). Their statistics appear on the Results sheet.</t>
  </si>
  <si>
    <t>Output</t>
  </si>
  <si>
    <t>Value</t>
  </si>
  <si>
    <t>Meaning</t>
  </si>
  <si>
    <t>Largest of n</t>
  </si>
  <si>
    <t>Smallest of n</t>
  </si>
  <si>
    <t>Largest set, rank 1</t>
  </si>
  <si>
    <t>Largest set, rank 2</t>
  </si>
  <si>
    <t>Largest set, rank 3</t>
  </si>
  <si>
    <t>Largest set, rank 4</t>
  </si>
  <si>
    <t>Largest set, rank 5</t>
  </si>
  <si>
    <t>Largest set, rank 6</t>
  </si>
  <si>
    <t>Smallest set, rank 1</t>
  </si>
  <si>
    <t>Smallest set, rank 2</t>
  </si>
  <si>
    <t>Smallest set, rank 3</t>
  </si>
  <si>
    <t>Smallest set, rank 4</t>
  </si>
  <si>
    <t>Smallest set, rank 5</t>
  </si>
  <si>
    <t>Smallest set, rank 6</t>
  </si>
  <si>
    <t>Largest six, total</t>
  </si>
  <si>
    <t>Smallest six, total</t>
  </si>
  <si>
    <t>Extreme range, smallest</t>
  </si>
  <si>
    <t>Extreme range, largest</t>
  </si>
  <si>
    <t>7   Model checks</t>
  </si>
  <si>
    <t>Should all read OK. A CHECK means an input has been set outside the range the model is built for.</t>
  </si>
  <si>
    <t>VoseLargest with U equals the exact percentile</t>
  </si>
  <si>
    <t>The median of the largest equals the exact one</t>
  </si>
  <si>
    <t>The median of the smallest equals the exact one</t>
  </si>
  <si>
    <t>The shape is above 1 (the Pareto has a mean)</t>
  </si>
  <si>
    <t>BRUTE FORCE   ·   1,000 values sampled one by one, and their maximum, against VoseLargest.</t>
  </si>
  <si>
    <t>◂  Extremes</t>
  </si>
  <si>
    <t>Next:  Results  ▸</t>
  </si>
  <si>
    <t>1   1,000 values from the same Pareto</t>
  </si>
  <si>
    <t>Each cell: VoseSimulate(the Pareto object). One new set per simulation.</t>
  </si>
  <si>
    <t>Numbered by the first cell of each row</t>
  </si>
  <si>
    <t>2   Their largest, two ways</t>
  </si>
  <si>
    <t>Largest of the 1,000 cells: MAX</t>
  </si>
  <si>
    <t>1,000 samples per iteration</t>
  </si>
  <si>
    <t>VoseLargest(object, 1,000)</t>
  </si>
  <si>
    <t>One sample per iteration: the same distribution</t>
  </si>
  <si>
    <t>3   Value in this iteration</t>
  </si>
  <si>
    <t>Largest of 1,000, sampled one by one</t>
  </si>
  <si>
    <t>Largest of 1,000, VoseLargest</t>
  </si>
  <si>
    <t>RESULTS   ·   Filled in automatically from the last simulation. Run a simulation after changing any input.</t>
  </si>
  <si>
    <t>◂  Brute force</t>
  </si>
  <si>
    <t>1   The largest of 10,000</t>
  </si>
  <si>
    <t>The largest of 10,000</t>
  </si>
  <si>
    <t>VoseLargest, simulated, against the exact distribution of a maximum.</t>
  </si>
  <si>
    <t>Simulated</t>
  </si>
  <si>
    <t>Mean</t>
  </si>
  <si>
    <t>5th percentile</t>
  </si>
  <si>
    <t>Median</t>
  </si>
  <si>
    <t>Percentile at P (95%)</t>
  </si>
  <si>
    <t>VoseLargest(object, n, P): the percentile in one call</t>
  </si>
  <si>
    <t>2   The 6 largest and 6 smallest</t>
  </si>
  <si>
    <t>Mean of each rank in the simulation.</t>
  </si>
  <si>
    <t>Largest set</t>
  </si>
  <si>
    <t>Smallest set</t>
  </si>
  <si>
    <t>3   Brute force: the largest of 1,000</t>
  </si>
  <si>
    <t>The largest of 1,000, two ways</t>
  </si>
  <si>
    <t>1,000 values sampled one by one against VoseLargest, and exact.</t>
  </si>
  <si>
    <t>One by one</t>
  </si>
  <si>
    <t>VoseLargest</t>
  </si>
  <si>
    <t>95th percentile</t>
  </si>
  <si>
    <t>4   How to read these results</t>
  </si>
  <si>
    <t>•  Most of the 10,000 values are near the minimum of 2 (the mean is 2.5), but the largest is typically about 13.6 (median) and exceeds 22.9 one time in 20: the extreme of a heavy-tailed variable is far from the typical value.</t>
  </si>
  <si>
    <t>•  VoseLargest samples the largest directly at the cost of one sample, whatever n. Sampling the values one by one and taking the maximum gives practically the same distribution (within about 1% here, with 1,000 values) but costs n samples per iteration; VoseLargest also matches the exact formula.</t>
  </si>
  <si>
    <t>•  With a third argument U, VoseLargest returns a percentile of the largest instead of a sample: VoseLargest(object, 10,000, 0.95) is 22.86, exactly a ÷ (1 − 0.95^(1/n))^(1/θ). VoseSmallest works the same way.</t>
  </si>
  <si>
    <t>•  The smallest values are pressed against the minimum: the six smallest of 10,000 average 2.00004 to 2.00024. VoseLargestSet, VoseSmallestSet and VoseExtremeRange give several extremes of the same set at once, in order.</t>
  </si>
  <si>
    <t>Chart data</t>
  </si>
  <si>
    <t>Statistics of the last simulation behind the charts and the ranking above. Grouped: click + in the left margin to show them.</t>
  </si>
  <si>
    <t>Cumulative probability</t>
  </si>
  <si>
    <t>Exceedance</t>
  </si>
  <si>
    <t>Out_Largest</t>
  </si>
  <si>
    <t>line at LargestP_Ex</t>
  </si>
  <si>
    <t>BF_Max</t>
  </si>
  <si>
    <t>BF_VL</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</si>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</sst>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_);\(#,##0.0\);&quot;–&quot;_)"/>
    <numFmt numFmtId="165" formatCode="#,##0.00_);\(#,##0.00\);&quot;–&quot;_)"/>
    <numFmt numFmtId="166" formatCode="0.000"/>
    <numFmt numFmtId="167" formatCode="0.00000"/>
    <numFmt numFmtId="168" formatCode="0.0"/>
    <numFmt numFmtId="169" formatCode="#,##0.00_);\(#,##0.00\);&quot;–&quot;_);&quot;–&quot;"/>
    <numFmt numFmtId="170" formatCode="0.00000;\-0.00000;0.00000;&quot;–&quot;"/>
  </numFmts>
  <fonts count="22"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b/>
      <sz val="10"/>
      <color rgb="FF15803D"/>
      <name val="Calibri"/>
    </font>
    <font>
      <sz val="8"/>
      <color rgb="FF8AA0BA"/>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66">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 fontId="1" fillId="2" borderId="7" xfId="1" applyNumberFormat="1" applyBorder="1">
      <alignment horizontal="right" vertical="center"/>
    </xf>
    <xf numFmtId="9" fontId="1" fillId="2" borderId="7" xfId="1" applyNumberFormat="1" applyBorder="1">
      <alignment horizontal="right" vertical="center"/>
    </xf>
    <xf numFmtId="0" fontId="12" fillId="0" borderId="6" xfId="0" applyFont="1" applyBorder="1" applyAlignment="1">
      <alignment horizontal="left" vertical="center" indent="1"/>
    </xf>
    <xf numFmtId="0" fontId="3" fillId="0" borderId="8" xfId="3" applyBorder="1" applyAlignment="1">
      <alignment horizontal="left" vertical="center" indent="1"/>
    </xf>
    <xf numFmtId="0" fontId="18" fillId="0" borderId="0" xfId="0" applyFont="1" applyAlignment="1">
      <alignment horizontal="left" vertical="center" indent="1"/>
    </xf>
    <xf numFmtId="165" fontId="3" fillId="0" borderId="8" xfId="3" applyNumberFormat="1" applyBorder="1">
      <alignment horizontal="right" vertical="center"/>
    </xf>
    <xf numFmtId="166" fontId="2" fillId="3" borderId="7" xfId="2" applyNumberFormat="1" applyBorder="1">
      <alignment horizontal="right" vertical="center"/>
    </xf>
    <xf numFmtId="166" fontId="3" fillId="0" borderId="8" xfId="3" applyNumberFormat="1" applyBorder="1">
      <alignment horizontal="right" vertical="center"/>
    </xf>
    <xf numFmtId="167" fontId="2" fillId="3" borderId="7" xfId="2" applyNumberFormat="1" applyBorder="1">
      <alignment horizontal="right" vertical="center"/>
    </xf>
    <xf numFmtId="167" fontId="3" fillId="0" borderId="8" xfId="3" applyNumberFormat="1" applyBorder="1">
      <alignment horizontal="right" vertical="center"/>
    </xf>
    <xf numFmtId="0" fontId="12" fillId="0" borderId="9" xfId="0" applyFont="1" applyBorder="1" applyAlignment="1">
      <alignment horizontal="left" vertical="center" indent="1"/>
    </xf>
    <xf numFmtId="166" fontId="12" fillId="0" borderId="9" xfId="3" applyNumberFormat="1" applyFont="1" applyBorder="1">
      <alignment horizontal="right" vertical="center"/>
    </xf>
    <xf numFmtId="167" fontId="12" fillId="0" borderId="9" xfId="3" applyNumberFormat="1" applyFont="1" applyBorder="1">
      <alignment horizontal="right" vertical="center"/>
    </xf>
    <xf numFmtId="0" fontId="0" fillId="0" borderId="9" xfId="0" applyBorder="1"/>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0" fontId="17" fillId="0" borderId="0" xfId="0" applyFont="1" applyAlignment="1">
      <alignment horizontal="left" vertical="center" indent="1"/>
    </xf>
    <xf numFmtId="166" fontId="4" fillId="4" borderId="10" xfId="4" applyNumberFormat="1" applyBorder="1">
      <alignment horizontal="right" vertical="center"/>
    </xf>
    <xf numFmtId="167" fontId="4" fillId="4" borderId="10" xfId="4" applyNumberFormat="1" applyBorder="1">
      <alignment horizontal="right" vertical="center"/>
    </xf>
    <xf numFmtId="0" fontId="19" fillId="0" borderId="6" xfId="0" applyFont="1" applyBorder="1" applyAlignment="1">
      <alignment horizontal="center" vertical="center"/>
    </xf>
    <xf numFmtId="0" fontId="20" fillId="0" borderId="0" xfId="0" applyFont="1" applyAlignment="1">
      <alignment horizontal="right" vertical="center"/>
    </xf>
    <xf numFmtId="168" fontId="2" fillId="3" borderId="1" xfId="2" applyNumberFormat="1">
      <alignment horizontal="right" vertical="center"/>
    </xf>
    <xf numFmtId="0" fontId="15" fillId="5" borderId="11" xfId="0" applyFont="1" applyFill="1" applyBorder="1" applyAlignment="1">
      <alignment horizontal="left" vertical="center" indent="1"/>
    </xf>
    <xf numFmtId="0" fontId="0" fillId="5" borderId="11" xfId="0" applyFill="1" applyBorder="1"/>
    <xf numFmtId="0" fontId="21" fillId="0" borderId="5" xfId="0" applyFont="1" applyBorder="1"/>
    <xf numFmtId="169" fontId="1" fillId="5" borderId="7" xfId="5" applyNumberFormat="1" applyBorder="1">
      <alignment horizontal="right" vertical="center"/>
    </xf>
    <xf numFmtId="170" fontId="1" fillId="5" borderId="7" xfId="5" applyNumberFormat="1" applyBorder="1">
      <alignment horizontal="right" vertical="center"/>
    </xf>
    <xf numFmtId="169" fontId="1" fillId="5" borderId="9" xfId="5" applyNumberFormat="1" applyBorder="1">
      <alignment horizontal="right" vertical="center"/>
    </xf>
    <xf numFmtId="170" fontId="1" fillId="5" borderId="9" xfId="5"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4">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Largest of 10,000</c:v>
          </c:tx>
          <c:spPr>
            <a:ln w="25400">
              <a:solidFill>
                <a:srgbClr val="0E4F92"/>
              </a:solidFill>
              <a:prstDash val="solid"/>
            </a:ln>
          </c:spPr>
          <c:marker>
            <c:symbol val="none"/>
          </c:marker>
          <c:xVal>
            <c:numRef>
              <c:f>Results!$D$55:$D$104</c:f>
              <c:numCache>
                <c:formatCode>#,##0.00</c:formatCode>
                <c:ptCount val="50"/>
                <c:pt idx="0">
                  <c:v>9.2626254943682085</c:v>
                </c:pt>
                <c:pt idx="1">
                  <c:v>9.73439572349446</c:v>
                </c:pt>
                <c:pt idx="2">
                  <c:v>10.118899993587055</c:v>
                </c:pt>
                <c:pt idx="3">
                  <c:v>10.371596746300629</c:v>
                </c:pt>
                <c:pt idx="4">
                  <c:v>10.581570358255071</c:v>
                </c:pt>
                <c:pt idx="5">
                  <c:v>10.75264957496111</c:v>
                </c:pt>
                <c:pt idx="6">
                  <c:v>10.891395093107494</c:v>
                </c:pt>
                <c:pt idx="7">
                  <c:v>11.06143999707308</c:v>
                </c:pt>
                <c:pt idx="8">
                  <c:v>11.219746015978899</c:v>
                </c:pt>
                <c:pt idx="9">
                  <c:v>11.359691096719274</c:v>
                </c:pt>
                <c:pt idx="10">
                  <c:v>11.493561089431054</c:v>
                </c:pt>
                <c:pt idx="11">
                  <c:v>11.641460016702309</c:v>
                </c:pt>
                <c:pt idx="12">
                  <c:v>11.766355775474839</c:v>
                </c:pt>
                <c:pt idx="13">
                  <c:v>11.909168125623289</c:v>
                </c:pt>
                <c:pt idx="14">
                  <c:v>12.051707728203963</c:v>
                </c:pt>
                <c:pt idx="15">
                  <c:v>12.204313049148272</c:v>
                </c:pt>
                <c:pt idx="16">
                  <c:v>12.346580849283217</c:v>
                </c:pt>
                <c:pt idx="17">
                  <c:v>12.48171677681853</c:v>
                </c:pt>
                <c:pt idx="18">
                  <c:v>12.610002616300905</c:v>
                </c:pt>
                <c:pt idx="19">
                  <c:v>12.735927176895625</c:v>
                </c:pt>
                <c:pt idx="20">
                  <c:v>12.87951212095026</c:v>
                </c:pt>
                <c:pt idx="21">
                  <c:v>13.030430912392214</c:v>
                </c:pt>
                <c:pt idx="22">
                  <c:v>13.170337537600822</c:v>
                </c:pt>
                <c:pt idx="23">
                  <c:v>13.333328741555141</c:v>
                </c:pt>
                <c:pt idx="24">
                  <c:v>13.495653444600116</c:v>
                </c:pt>
                <c:pt idx="25">
                  <c:v>13.637200344659645</c:v>
                </c:pt>
                <c:pt idx="26">
                  <c:v>13.79565725193028</c:v>
                </c:pt>
                <c:pt idx="27">
                  <c:v>13.972170655325856</c:v>
                </c:pt>
                <c:pt idx="28">
                  <c:v>14.158565090585533</c:v>
                </c:pt>
                <c:pt idx="29">
                  <c:v>14.316325513334194</c:v>
                </c:pt>
                <c:pt idx="30">
                  <c:v>14.503027252902253</c:v>
                </c:pt>
                <c:pt idx="31">
                  <c:v>14.706748226307278</c:v>
                </c:pt>
                <c:pt idx="32">
                  <c:v>14.922756848472803</c:v>
                </c:pt>
                <c:pt idx="33">
                  <c:v>15.151559416106759</c:v>
                </c:pt>
                <c:pt idx="34">
                  <c:v>15.356893816890183</c:v>
                </c:pt>
                <c:pt idx="35">
                  <c:v>15.610141806224417</c:v>
                </c:pt>
                <c:pt idx="36">
                  <c:v>15.883975751777335</c:v>
                </c:pt>
                <c:pt idx="37">
                  <c:v>16.214001240518641</c:v>
                </c:pt>
                <c:pt idx="38">
                  <c:v>16.529961741856319</c:v>
                </c:pt>
                <c:pt idx="39">
                  <c:v>16.842209110277761</c:v>
                </c:pt>
                <c:pt idx="40">
                  <c:v>17.21624326431937</c:v>
                </c:pt>
                <c:pt idx="41">
                  <c:v>17.64931991286667</c:v>
                </c:pt>
                <c:pt idx="42">
                  <c:v>18.073476996307051</c:v>
                </c:pt>
                <c:pt idx="43">
                  <c:v>18.581588863613462</c:v>
                </c:pt>
                <c:pt idx="44">
                  <c:v>19.224575534815926</c:v>
                </c:pt>
                <c:pt idx="45">
                  <c:v>20.225110525003362</c:v>
                </c:pt>
                <c:pt idx="46">
                  <c:v>21.3095266861725</c:v>
                </c:pt>
                <c:pt idx="47">
                  <c:v>22.834623033234983</c:v>
                </c:pt>
                <c:pt idx="48">
                  <c:v>25.498981320531026</c:v>
                </c:pt>
                <c:pt idx="49">
                  <c:v>32.642295489212493</c:v>
                </c:pt>
              </c:numCache>
            </c:numRef>
          </c:xVal>
          <c:yVal>
            <c:numRef>
              <c:f>Results!$B$55:$B$104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7BB2-4128-8DD6-779084BD9753}"/>
            </c:ext>
          </c:extLst>
        </c:ser>
        <c:ser>
          <c:idx val="1"/>
          <c:order val="1"/>
          <c:tx>
            <c:v>95th percentile, exact</c:v>
          </c:tx>
          <c:spPr>
            <a:ln w="19050">
              <a:solidFill>
                <a:srgbClr val="B91C1C"/>
              </a:solidFill>
              <a:prstDash val="sysDash"/>
            </a:ln>
          </c:spPr>
          <c:marker>
            <c:symbol val="none"/>
          </c:marker>
          <c:xVal>
            <c:numRef>
              <c:f>Results!$E$55:$E$104</c:f>
              <c:numCache>
                <c:formatCode>#,##0.00</c:formatCode>
                <c:ptCount val="50"/>
                <c:pt idx="0">
                  <c:v>22.856940607064001</c:v>
                </c:pt>
                <c:pt idx="1">
                  <c:v>22.856940607064001</c:v>
                </c:pt>
                <c:pt idx="2">
                  <c:v>22.856940607064001</c:v>
                </c:pt>
                <c:pt idx="3">
                  <c:v>22.856940607064001</c:v>
                </c:pt>
                <c:pt idx="4">
                  <c:v>22.856940607064001</c:v>
                </c:pt>
                <c:pt idx="5">
                  <c:v>22.856940607064001</c:v>
                </c:pt>
                <c:pt idx="6">
                  <c:v>22.856940607064001</c:v>
                </c:pt>
                <c:pt idx="7">
                  <c:v>22.856940607064001</c:v>
                </c:pt>
                <c:pt idx="8">
                  <c:v>22.856940607064001</c:v>
                </c:pt>
                <c:pt idx="9">
                  <c:v>22.856940607064001</c:v>
                </c:pt>
                <c:pt idx="10">
                  <c:v>22.856940607064001</c:v>
                </c:pt>
                <c:pt idx="11">
                  <c:v>22.856940607064001</c:v>
                </c:pt>
                <c:pt idx="12">
                  <c:v>22.856940607064001</c:v>
                </c:pt>
                <c:pt idx="13">
                  <c:v>22.856940607064001</c:v>
                </c:pt>
                <c:pt idx="14">
                  <c:v>22.856940607064001</c:v>
                </c:pt>
                <c:pt idx="15">
                  <c:v>22.856940607064001</c:v>
                </c:pt>
                <c:pt idx="16">
                  <c:v>22.856940607064001</c:v>
                </c:pt>
                <c:pt idx="17">
                  <c:v>22.856940607064001</c:v>
                </c:pt>
                <c:pt idx="18">
                  <c:v>22.856940607064001</c:v>
                </c:pt>
                <c:pt idx="19">
                  <c:v>22.856940607064001</c:v>
                </c:pt>
                <c:pt idx="20">
                  <c:v>22.856940607064001</c:v>
                </c:pt>
                <c:pt idx="21">
                  <c:v>22.856940607064001</c:v>
                </c:pt>
                <c:pt idx="22">
                  <c:v>22.856940607064001</c:v>
                </c:pt>
                <c:pt idx="23">
                  <c:v>22.856940607064001</c:v>
                </c:pt>
                <c:pt idx="24">
                  <c:v>22.856940607064001</c:v>
                </c:pt>
                <c:pt idx="25">
                  <c:v>22.856940607064001</c:v>
                </c:pt>
                <c:pt idx="26">
                  <c:v>22.856940607064001</c:v>
                </c:pt>
                <c:pt idx="27">
                  <c:v>22.856940607064001</c:v>
                </c:pt>
                <c:pt idx="28">
                  <c:v>22.856940607064001</c:v>
                </c:pt>
                <c:pt idx="29">
                  <c:v>22.856940607064001</c:v>
                </c:pt>
                <c:pt idx="30">
                  <c:v>22.856940607064001</c:v>
                </c:pt>
                <c:pt idx="31">
                  <c:v>22.856940607064001</c:v>
                </c:pt>
                <c:pt idx="32">
                  <c:v>22.856940607064001</c:v>
                </c:pt>
                <c:pt idx="33">
                  <c:v>22.856940607064001</c:v>
                </c:pt>
                <c:pt idx="34">
                  <c:v>22.856940607064001</c:v>
                </c:pt>
                <c:pt idx="35">
                  <c:v>22.856940607064001</c:v>
                </c:pt>
                <c:pt idx="36">
                  <c:v>22.856940607064001</c:v>
                </c:pt>
                <c:pt idx="37">
                  <c:v>22.856940607064001</c:v>
                </c:pt>
                <c:pt idx="38">
                  <c:v>22.856940607064001</c:v>
                </c:pt>
                <c:pt idx="39">
                  <c:v>22.856940607064001</c:v>
                </c:pt>
                <c:pt idx="40">
                  <c:v>22.856940607064001</c:v>
                </c:pt>
                <c:pt idx="41">
                  <c:v>22.856940607064001</c:v>
                </c:pt>
                <c:pt idx="42">
                  <c:v>22.856940607064001</c:v>
                </c:pt>
                <c:pt idx="43">
                  <c:v>22.856940607064001</c:v>
                </c:pt>
                <c:pt idx="44">
                  <c:v>22.856940607064001</c:v>
                </c:pt>
                <c:pt idx="45">
                  <c:v>22.856940607064001</c:v>
                </c:pt>
                <c:pt idx="46">
                  <c:v>22.856940607064001</c:v>
                </c:pt>
                <c:pt idx="47">
                  <c:v>22.856940607064001</c:v>
                </c:pt>
                <c:pt idx="48">
                  <c:v>22.856940607064001</c:v>
                </c:pt>
                <c:pt idx="49">
                  <c:v>22.856940607064001</c:v>
                </c:pt>
              </c:numCache>
            </c:numRef>
          </c:xVal>
          <c:yVal>
            <c:numRef>
              <c:f>Results!$B$55:$B$104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7BB2-4128-8DD6-779084BD9753}"/>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Largest value</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One by one</c:v>
          </c:tx>
          <c:spPr>
            <a:ln w="25400">
              <a:solidFill>
                <a:srgbClr val="0E4F92"/>
              </a:solidFill>
              <a:prstDash val="solid"/>
            </a:ln>
          </c:spPr>
          <c:marker>
            <c:symbol val="none"/>
          </c:marker>
          <c:xVal>
            <c:numRef>
              <c:f>Results!$F$55:$F$104</c:f>
              <c:numCache>
                <c:formatCode>#,##0.00</c:formatCode>
                <c:ptCount val="50"/>
                <c:pt idx="0">
                  <c:v>5.864501746287532</c:v>
                </c:pt>
                <c:pt idx="1">
                  <c:v>6.2010534456495154</c:v>
                </c:pt>
                <c:pt idx="2">
                  <c:v>6.398759571574435</c:v>
                </c:pt>
                <c:pt idx="3">
                  <c:v>6.5489396204078014</c:v>
                </c:pt>
                <c:pt idx="4">
                  <c:v>6.6691267288323086</c:v>
                </c:pt>
                <c:pt idx="5">
                  <c:v>6.7814903226340872</c:v>
                </c:pt>
                <c:pt idx="6">
                  <c:v>6.8955626061050541</c:v>
                </c:pt>
                <c:pt idx="7">
                  <c:v>7.0028042809259183</c:v>
                </c:pt>
                <c:pt idx="8">
                  <c:v>7.0983620838721615</c:v>
                </c:pt>
                <c:pt idx="9">
                  <c:v>7.1928293011404856</c:v>
                </c:pt>
                <c:pt idx="10">
                  <c:v>7.2766159048758947</c:v>
                </c:pt>
                <c:pt idx="11">
                  <c:v>7.3641579900109511</c:v>
                </c:pt>
                <c:pt idx="12">
                  <c:v>7.4581662198228065</c:v>
                </c:pt>
                <c:pt idx="13">
                  <c:v>7.5441554307066374</c:v>
                </c:pt>
                <c:pt idx="14">
                  <c:v>7.6317679610660747</c:v>
                </c:pt>
                <c:pt idx="15">
                  <c:v>7.7254910696231294</c:v>
                </c:pt>
                <c:pt idx="16">
                  <c:v>7.8104227819416385</c:v>
                </c:pt>
                <c:pt idx="17">
                  <c:v>7.8962475689974196</c:v>
                </c:pt>
                <c:pt idx="18">
                  <c:v>7.9849340882436612</c:v>
                </c:pt>
                <c:pt idx="19">
                  <c:v>8.0813847240133292</c:v>
                </c:pt>
                <c:pt idx="20">
                  <c:v>8.1597327562577782</c:v>
                </c:pt>
                <c:pt idx="21">
                  <c:v>8.2543678132455529</c:v>
                </c:pt>
                <c:pt idx="22">
                  <c:v>8.3576924818143645</c:v>
                </c:pt>
                <c:pt idx="23">
                  <c:v>8.4500577890911384</c:v>
                </c:pt>
                <c:pt idx="24">
                  <c:v>8.5478189443008468</c:v>
                </c:pt>
                <c:pt idx="25">
                  <c:v>8.662448374098263</c:v>
                </c:pt>
                <c:pt idx="26">
                  <c:v>8.7670665527902951</c:v>
                </c:pt>
                <c:pt idx="27">
                  <c:v>8.8856637757672186</c:v>
                </c:pt>
                <c:pt idx="28">
                  <c:v>8.9874534401985375</c:v>
                </c:pt>
                <c:pt idx="29">
                  <c:v>9.0894030225560254</c:v>
                </c:pt>
                <c:pt idx="30">
                  <c:v>9.2232748670658289</c:v>
                </c:pt>
                <c:pt idx="31">
                  <c:v>9.3475037861699182</c:v>
                </c:pt>
                <c:pt idx="32">
                  <c:v>9.4827801848262876</c:v>
                </c:pt>
                <c:pt idx="33">
                  <c:v>9.6299151442856488</c:v>
                </c:pt>
                <c:pt idx="34">
                  <c:v>9.7784989121613837</c:v>
                </c:pt>
                <c:pt idx="35">
                  <c:v>9.9578218981172917</c:v>
                </c:pt>
                <c:pt idx="36">
                  <c:v>10.158976923989934</c:v>
                </c:pt>
                <c:pt idx="37">
                  <c:v>10.353469485153726</c:v>
                </c:pt>
                <c:pt idx="38">
                  <c:v>10.540451355665914</c:v>
                </c:pt>
                <c:pt idx="39">
                  <c:v>10.772541599492445</c:v>
                </c:pt>
                <c:pt idx="40">
                  <c:v>11.048744215965653</c:v>
                </c:pt>
                <c:pt idx="41">
                  <c:v>11.315289056792116</c:v>
                </c:pt>
                <c:pt idx="42">
                  <c:v>11.638921259918936</c:v>
                </c:pt>
                <c:pt idx="43">
                  <c:v>11.984598591342101</c:v>
                </c:pt>
                <c:pt idx="44">
                  <c:v>12.418728449610381</c:v>
                </c:pt>
                <c:pt idx="45">
                  <c:v>12.979674038726682</c:v>
                </c:pt>
                <c:pt idx="46">
                  <c:v>13.759762496367141</c:v>
                </c:pt>
                <c:pt idx="47">
                  <c:v>14.73355592170069</c:v>
                </c:pt>
                <c:pt idx="48">
                  <c:v>16.623710312973756</c:v>
                </c:pt>
                <c:pt idx="49">
                  <c:v>20.934433034196818</c:v>
                </c:pt>
              </c:numCache>
            </c:numRef>
          </c:xVal>
          <c:yVal>
            <c:numRef>
              <c:f>Results!$B$55:$B$104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5BDF-46B5-9359-1E317DFB8616}"/>
            </c:ext>
          </c:extLst>
        </c:ser>
        <c:ser>
          <c:idx val="1"/>
          <c:order val="1"/>
          <c:tx>
            <c:v>VoseLargest</c:v>
          </c:tx>
          <c:spPr>
            <a:ln w="25400">
              <a:solidFill>
                <a:srgbClr val="B45309"/>
              </a:solidFill>
              <a:prstDash val="dash"/>
            </a:ln>
          </c:spPr>
          <c:marker>
            <c:symbol val="none"/>
          </c:marker>
          <c:xVal>
            <c:numRef>
              <c:f>Results!$G$55:$G$104</c:f>
              <c:numCache>
                <c:formatCode>#,##0.00</c:formatCode>
                <c:ptCount val="50"/>
                <c:pt idx="0">
                  <c:v>5.8802774607542272</c:v>
                </c:pt>
                <c:pt idx="1">
                  <c:v>6.2005326883018528</c:v>
                </c:pt>
                <c:pt idx="2">
                  <c:v>6.3884847176552606</c:v>
                </c:pt>
                <c:pt idx="3">
                  <c:v>6.5428585798312868</c:v>
                </c:pt>
                <c:pt idx="4">
                  <c:v>6.6702449018805261</c:v>
                </c:pt>
                <c:pt idx="5">
                  <c:v>6.7774339661582834</c:v>
                </c:pt>
                <c:pt idx="6">
                  <c:v>6.8819882282109939</c:v>
                </c:pt>
                <c:pt idx="7">
                  <c:v>6.9925579568948137</c:v>
                </c:pt>
                <c:pt idx="8">
                  <c:v>7.0852839363192786</c:v>
                </c:pt>
                <c:pt idx="9">
                  <c:v>7.1771158136293582</c:v>
                </c:pt>
                <c:pt idx="10">
                  <c:v>7.2703130536696214</c:v>
                </c:pt>
                <c:pt idx="11">
                  <c:v>7.3578520358232309</c:v>
                </c:pt>
                <c:pt idx="12">
                  <c:v>7.4517232637055351</c:v>
                </c:pt>
                <c:pt idx="13">
                  <c:v>7.535154436225131</c:v>
                </c:pt>
                <c:pt idx="14">
                  <c:v>7.6185349211497853</c:v>
                </c:pt>
                <c:pt idx="15">
                  <c:v>7.70790401837787</c:v>
                </c:pt>
                <c:pt idx="16">
                  <c:v>7.8058843180287836</c:v>
                </c:pt>
                <c:pt idx="17">
                  <c:v>7.8955864023677114</c:v>
                </c:pt>
                <c:pt idx="18">
                  <c:v>7.9852574284075581</c:v>
                </c:pt>
                <c:pt idx="19">
                  <c:v>8.0699859826494684</c:v>
                </c:pt>
                <c:pt idx="20">
                  <c:v>8.1594830193371983</c:v>
                </c:pt>
                <c:pt idx="21">
                  <c:v>8.2479816704673858</c:v>
                </c:pt>
                <c:pt idx="22">
                  <c:v>8.3320826036110471</c:v>
                </c:pt>
                <c:pt idx="23">
                  <c:v>8.4282155239259922</c:v>
                </c:pt>
                <c:pt idx="24">
                  <c:v>8.5176505028482659</c:v>
                </c:pt>
                <c:pt idx="25">
                  <c:v>8.6347031135505787</c:v>
                </c:pt>
                <c:pt idx="26">
                  <c:v>8.7395104096863694</c:v>
                </c:pt>
                <c:pt idx="27">
                  <c:v>8.8468072807004106</c:v>
                </c:pt>
                <c:pt idx="28">
                  <c:v>8.9595244768731579</c:v>
                </c:pt>
                <c:pt idx="29">
                  <c:v>9.0810095293633228</c:v>
                </c:pt>
                <c:pt idx="30">
                  <c:v>9.1839158574697688</c:v>
                </c:pt>
                <c:pt idx="31">
                  <c:v>9.3143559336860964</c:v>
                </c:pt>
                <c:pt idx="32">
                  <c:v>9.4437328511164296</c:v>
                </c:pt>
                <c:pt idx="33">
                  <c:v>9.5683442201081128</c:v>
                </c:pt>
                <c:pt idx="34">
                  <c:v>9.7216205035349095</c:v>
                </c:pt>
                <c:pt idx="35">
                  <c:v>9.8836180062513499</c:v>
                </c:pt>
                <c:pt idx="36">
                  <c:v>10.040393283065432</c:v>
                </c:pt>
                <c:pt idx="37">
                  <c:v>10.212513209615851</c:v>
                </c:pt>
                <c:pt idx="38">
                  <c:v>10.407754795781393</c:v>
                </c:pt>
                <c:pt idx="39">
                  <c:v>10.60724200185078</c:v>
                </c:pt>
                <c:pt idx="40">
                  <c:v>10.840110020659095</c:v>
                </c:pt>
                <c:pt idx="41">
                  <c:v>11.117019515275992</c:v>
                </c:pt>
                <c:pt idx="42">
                  <c:v>11.429947576952546</c:v>
                </c:pt>
                <c:pt idx="43">
                  <c:v>11.811304518589836</c:v>
                </c:pt>
                <c:pt idx="44">
                  <c:v>12.205263274436984</c:v>
                </c:pt>
                <c:pt idx="45">
                  <c:v>12.718320611927817</c:v>
                </c:pt>
                <c:pt idx="46">
                  <c:v>13.423576310326386</c:v>
                </c:pt>
                <c:pt idx="47">
                  <c:v>14.385486967437718</c:v>
                </c:pt>
                <c:pt idx="48">
                  <c:v>16.080881371347811</c:v>
                </c:pt>
                <c:pt idx="49">
                  <c:v>19.543208424274869</c:v>
                </c:pt>
              </c:numCache>
            </c:numRef>
          </c:xVal>
          <c:yVal>
            <c:numRef>
              <c:f>Results!$B$55:$B$104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5BDF-46B5-9359-1E317DFB8616}"/>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Largest value</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29</xdr:row>
      <xdr:rowOff>0</xdr:rowOff>
    </xdr:from>
    <xdr:ext cx="6263999" cy="2664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69"/>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26.25" x14ac:dyDescent="0.45">
      <c r="B9" s="9" t="s">
        <v>9</v>
      </c>
      <c r="C9" s="11" t="s">
        <v>10</v>
      </c>
    </row>
    <row r="10" spans="1:4" ht="26.25" x14ac:dyDescent="0.45">
      <c r="B10" s="9" t="s">
        <v>11</v>
      </c>
      <c r="C10" s="10" t="s">
        <v>12</v>
      </c>
    </row>
    <row r="11" spans="1:4" ht="26.25" x14ac:dyDescent="0.45">
      <c r="B11" s="9" t="s">
        <v>13</v>
      </c>
      <c r="C11" s="10" t="s">
        <v>14</v>
      </c>
    </row>
    <row r="12" spans="1:4" ht="26.25" x14ac:dyDescent="0.45">
      <c r="B12" s="9" t="s">
        <v>15</v>
      </c>
      <c r="C12" s="10" t="s">
        <v>16</v>
      </c>
    </row>
    <row r="13" spans="1:4" ht="26.25" x14ac:dyDescent="0.45">
      <c r="B13" s="9" t="s">
        <v>17</v>
      </c>
      <c r="C13" s="10" t="s">
        <v>18</v>
      </c>
    </row>
    <row r="14" spans="1:4" ht="12" customHeight="1" x14ac:dyDescent="0.45"/>
    <row r="15" spans="1:4" ht="22.05" customHeight="1" x14ac:dyDescent="0.5">
      <c r="B15" s="7" t="s">
        <v>19</v>
      </c>
      <c r="C15" s="8"/>
    </row>
    <row r="16" spans="1:4" ht="57" customHeight="1" x14ac:dyDescent="0.45">
      <c r="B16" s="63" t="s">
        <v>20</v>
      </c>
      <c r="C16" s="62"/>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39.4" x14ac:dyDescent="0.45">
      <c r="B29" s="9" t="s">
        <v>25</v>
      </c>
      <c r="C29" s="10" t="s">
        <v>26</v>
      </c>
    </row>
    <row r="30" spans="2:3" x14ac:dyDescent="0.45">
      <c r="B30" s="9" t="s">
        <v>27</v>
      </c>
      <c r="C30" s="10" t="s">
        <v>28</v>
      </c>
    </row>
    <row r="31" spans="2:3" x14ac:dyDescent="0.45">
      <c r="B31" s="9" t="s">
        <v>29</v>
      </c>
      <c r="C31" s="10" t="s">
        <v>30</v>
      </c>
    </row>
    <row r="32" spans="2:3" ht="12" customHeight="1" x14ac:dyDescent="0.45"/>
    <row r="33" spans="2:3" ht="22.05" customHeight="1" x14ac:dyDescent="0.5">
      <c r="B33" s="7" t="s">
        <v>31</v>
      </c>
      <c r="C33" s="8"/>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x14ac:dyDescent="0.45">
      <c r="B42" s="14" t="s">
        <v>45</v>
      </c>
      <c r="C42" s="10" t="s">
        <v>46</v>
      </c>
    </row>
    <row r="43" spans="2:3" ht="12" customHeight="1" x14ac:dyDescent="0.45"/>
    <row r="44" spans="2:3" ht="22.05" customHeight="1" x14ac:dyDescent="0.5">
      <c r="B44" s="7" t="s">
        <v>47</v>
      </c>
      <c r="C44" s="8"/>
    </row>
    <row r="45" spans="2:3" x14ac:dyDescent="0.45">
      <c r="B45" s="15" t="s">
        <v>48</v>
      </c>
      <c r="C45" s="12" t="s">
        <v>49</v>
      </c>
    </row>
    <row r="46" spans="2:3" x14ac:dyDescent="0.45">
      <c r="B46" s="16" t="s">
        <v>50</v>
      </c>
      <c r="C46" s="12" t="s">
        <v>51</v>
      </c>
    </row>
    <row r="47" spans="2:3" x14ac:dyDescent="0.45">
      <c r="B47" s="17" t="s">
        <v>52</v>
      </c>
      <c r="C47" s="12" t="s">
        <v>53</v>
      </c>
    </row>
    <row r="48" spans="2:3" x14ac:dyDescent="0.45">
      <c r="B48" s="18" t="s">
        <v>54</v>
      </c>
      <c r="C48" s="12" t="s">
        <v>55</v>
      </c>
    </row>
    <row r="49" spans="2:3" x14ac:dyDescent="0.45">
      <c r="B49" s="19" t="s">
        <v>56</v>
      </c>
      <c r="C49" s="12" t="s">
        <v>57</v>
      </c>
    </row>
    <row r="50" spans="2:3" ht="12" customHeight="1" x14ac:dyDescent="0.45"/>
    <row r="51" spans="2:3" ht="22.05" customHeight="1" x14ac:dyDescent="0.5">
      <c r="B51" s="7" t="s">
        <v>58</v>
      </c>
      <c r="C51" s="8"/>
    </row>
    <row r="52" spans="2:3" x14ac:dyDescent="0.45">
      <c r="B52" s="9" t="s">
        <v>59</v>
      </c>
      <c r="C52" s="10" t="s">
        <v>60</v>
      </c>
    </row>
    <row r="53" spans="2:3" x14ac:dyDescent="0.45">
      <c r="B53" s="9" t="s">
        <v>61</v>
      </c>
      <c r="C53" s="10" t="s">
        <v>62</v>
      </c>
    </row>
    <row r="54" spans="2:3" ht="12" customHeight="1" x14ac:dyDescent="0.45"/>
    <row r="55" spans="2:3" ht="22.05" customHeight="1" x14ac:dyDescent="0.5">
      <c r="B55" s="7" t="s">
        <v>63</v>
      </c>
      <c r="C55" s="8"/>
    </row>
    <row r="56" spans="2:3" x14ac:dyDescent="0.45">
      <c r="B56" s="9" t="s">
        <v>64</v>
      </c>
      <c r="C56" s="10" t="s">
        <v>65</v>
      </c>
    </row>
    <row r="57" spans="2:3" ht="26.25" x14ac:dyDescent="0.45">
      <c r="B57" s="9" t="s">
        <v>66</v>
      </c>
      <c r="C57" s="10" t="s">
        <v>67</v>
      </c>
    </row>
    <row r="58" spans="2:3" ht="12" customHeight="1" x14ac:dyDescent="0.45"/>
    <row r="59" spans="2:3" ht="22.05" customHeight="1" x14ac:dyDescent="0.5">
      <c r="B59" s="7" t="s">
        <v>68</v>
      </c>
      <c r="C59" s="8"/>
    </row>
    <row r="60" spans="2:3" x14ac:dyDescent="0.45">
      <c r="B60" s="20" t="s">
        <v>69</v>
      </c>
      <c r="C60" s="10" t="s">
        <v>70</v>
      </c>
    </row>
    <row r="61" spans="2:3" x14ac:dyDescent="0.45">
      <c r="B61" s="20" t="s">
        <v>71</v>
      </c>
      <c r="C61" s="10" t="s">
        <v>72</v>
      </c>
    </row>
    <row r="62" spans="2:3" ht="26.25" x14ac:dyDescent="0.45">
      <c r="B62" s="20" t="s">
        <v>73</v>
      </c>
      <c r="C62" s="10" t="s">
        <v>74</v>
      </c>
    </row>
    <row r="63" spans="2:3" x14ac:dyDescent="0.45">
      <c r="B63" s="20" t="s">
        <v>75</v>
      </c>
      <c r="C63" s="10" t="s">
        <v>76</v>
      </c>
    </row>
    <row r="64" spans="2:3" x14ac:dyDescent="0.45">
      <c r="B64" s="20" t="s">
        <v>77</v>
      </c>
      <c r="C64" s="10" t="s">
        <v>78</v>
      </c>
    </row>
    <row r="65" spans="2:3" ht="12" customHeight="1" x14ac:dyDescent="0.45"/>
    <row r="66" spans="2:3" ht="22.05" customHeight="1" x14ac:dyDescent="0.5">
      <c r="B66" s="7" t="s">
        <v>79</v>
      </c>
      <c r="C66" s="8"/>
    </row>
    <row r="67" spans="2:3" x14ac:dyDescent="0.45">
      <c r="B67" s="9" t="s">
        <v>41</v>
      </c>
      <c r="C67" s="10" t="s">
        <v>80</v>
      </c>
    </row>
    <row r="68" spans="2:3" ht="16.05" customHeight="1" x14ac:dyDescent="0.45"/>
    <row r="69" spans="2:3" x14ac:dyDescent="0.45">
      <c r="B69" s="61" t="s">
        <v>81</v>
      </c>
      <c r="C69" s="62"/>
    </row>
  </sheetData>
  <mergeCells count="2">
    <mergeCell ref="B69:C69"/>
    <mergeCell ref="B16:C16"/>
  </mergeCells>
  <hyperlinks>
    <hyperlink ref="D4" location="'Inputs'!A1" display="Next:  Inputs  ▸" xr:uid="{00000000-0004-0000-0000-000000000000}"/>
    <hyperlink ref="B39" location="'Inputs'!A1" display="Inputs" xr:uid="{00000000-0004-0000-0000-000001000000}"/>
    <hyperlink ref="B40" location="'Extremes'!A1" display="Extremes" xr:uid="{00000000-0004-0000-0000-000002000000}"/>
    <hyperlink ref="B41" location="'Brute force'!A1" display="Brute force" xr:uid="{00000000-0004-0000-0000-000003000000}"/>
    <hyperlink ref="B42" location="'Results'!A1" display="Results" xr:uid="{00000000-0004-0000-0000-000004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18"/>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82</v>
      </c>
      <c r="C3" s="1"/>
      <c r="D3" s="1"/>
      <c r="E3" s="1"/>
      <c r="F3" s="1"/>
      <c r="G3" s="1"/>
      <c r="H3" s="1"/>
      <c r="I3" s="1"/>
      <c r="J3" s="1"/>
    </row>
    <row r="4" spans="1:10" ht="20" customHeight="1" x14ac:dyDescent="0.45">
      <c r="A4" s="5"/>
      <c r="B4" s="22" t="s">
        <v>83</v>
      </c>
      <c r="C4" s="5"/>
      <c r="D4" s="5"/>
      <c r="E4" s="5"/>
      <c r="F4" s="5"/>
      <c r="G4" s="5"/>
      <c r="H4" s="5"/>
      <c r="I4" s="5"/>
      <c r="J4" s="6" t="s">
        <v>84</v>
      </c>
    </row>
    <row r="5" spans="1:10" ht="8" customHeight="1" x14ac:dyDescent="0.45"/>
    <row r="6" spans="1:10" ht="20" customHeight="1" x14ac:dyDescent="0.45">
      <c r="B6" s="64" t="s">
        <v>85</v>
      </c>
      <c r="C6" s="62"/>
      <c r="D6" s="62"/>
      <c r="E6" s="62"/>
      <c r="F6" s="62"/>
      <c r="G6" s="62"/>
      <c r="H6" s="62"/>
      <c r="I6" s="62"/>
      <c r="J6" s="62"/>
    </row>
    <row r="7" spans="1:10" ht="6" customHeight="1" x14ac:dyDescent="0.45"/>
    <row r="8" spans="1:10" ht="22.05" customHeight="1" x14ac:dyDescent="0.5">
      <c r="B8" s="7" t="s">
        <v>86</v>
      </c>
      <c r="C8" s="8"/>
      <c r="D8" s="8"/>
      <c r="E8" s="8"/>
      <c r="F8" s="8"/>
      <c r="G8" s="8"/>
      <c r="H8" s="8"/>
      <c r="I8" s="8"/>
      <c r="J8" s="8"/>
    </row>
    <row r="9" spans="1:10" ht="18" customHeight="1" x14ac:dyDescent="0.45">
      <c r="B9" s="13" t="s">
        <v>87</v>
      </c>
    </row>
    <row r="10" spans="1:10" ht="18" customHeight="1" x14ac:dyDescent="0.45">
      <c r="B10" s="23" t="s">
        <v>88</v>
      </c>
      <c r="C10" s="23" t="s">
        <v>89</v>
      </c>
      <c r="D10" s="24" t="s">
        <v>90</v>
      </c>
      <c r="E10" s="23" t="s">
        <v>91</v>
      </c>
      <c r="F10" s="5"/>
      <c r="G10" s="5"/>
      <c r="H10" s="5"/>
      <c r="I10" s="5"/>
      <c r="J10" s="23" t="s">
        <v>92</v>
      </c>
    </row>
    <row r="11" spans="1:10" x14ac:dyDescent="0.45">
      <c r="B11" s="25" t="s">
        <v>93</v>
      </c>
      <c r="C11" s="26"/>
      <c r="D11" s="27">
        <v>5</v>
      </c>
      <c r="E11" s="26" t="s">
        <v>94</v>
      </c>
      <c r="F11" s="28"/>
      <c r="G11" s="28"/>
      <c r="H11" s="28"/>
      <c r="I11" s="28"/>
      <c r="J11" s="29" t="s">
        <v>95</v>
      </c>
    </row>
    <row r="12" spans="1:10" x14ac:dyDescent="0.45">
      <c r="B12" s="25" t="s">
        <v>96</v>
      </c>
      <c r="C12" s="26" t="s">
        <v>97</v>
      </c>
      <c r="D12" s="27">
        <v>2</v>
      </c>
      <c r="E12" s="26" t="s">
        <v>94</v>
      </c>
      <c r="F12" s="28"/>
      <c r="G12" s="28"/>
      <c r="H12" s="28"/>
      <c r="I12" s="28"/>
      <c r="J12" s="29" t="s">
        <v>98</v>
      </c>
    </row>
    <row r="13" spans="1:10" ht="8" customHeight="1" x14ac:dyDescent="0.45"/>
    <row r="14" spans="1:10" ht="22.05" customHeight="1" x14ac:dyDescent="0.5">
      <c r="B14" s="7" t="s">
        <v>99</v>
      </c>
      <c r="C14" s="8"/>
      <c r="D14" s="8"/>
      <c r="E14" s="8"/>
      <c r="F14" s="8"/>
      <c r="G14" s="8"/>
      <c r="H14" s="8"/>
      <c r="I14" s="8"/>
      <c r="J14" s="8"/>
    </row>
    <row r="15" spans="1:10" ht="18" customHeight="1" x14ac:dyDescent="0.45">
      <c r="B15" s="23" t="s">
        <v>88</v>
      </c>
      <c r="C15" s="23" t="s">
        <v>89</v>
      </c>
      <c r="D15" s="24" t="s">
        <v>90</v>
      </c>
      <c r="E15" s="23" t="s">
        <v>91</v>
      </c>
      <c r="F15" s="5"/>
      <c r="G15" s="5"/>
      <c r="H15" s="5"/>
      <c r="I15" s="5"/>
      <c r="J15" s="23" t="s">
        <v>92</v>
      </c>
    </row>
    <row r="16" spans="1:10" x14ac:dyDescent="0.45">
      <c r="B16" s="25" t="s">
        <v>100</v>
      </c>
      <c r="C16" s="26" t="s">
        <v>101</v>
      </c>
      <c r="D16" s="30">
        <v>10000</v>
      </c>
      <c r="E16" s="26" t="s">
        <v>94</v>
      </c>
      <c r="F16" s="28"/>
      <c r="G16" s="28"/>
      <c r="H16" s="28"/>
      <c r="I16" s="28"/>
      <c r="J16" s="29"/>
    </row>
    <row r="17" spans="2:10" x14ac:dyDescent="0.45">
      <c r="B17" s="25" t="s">
        <v>102</v>
      </c>
      <c r="C17" s="26"/>
      <c r="D17" s="31">
        <v>0.95</v>
      </c>
      <c r="E17" s="26" t="s">
        <v>94</v>
      </c>
      <c r="F17" s="28"/>
      <c r="G17" s="28"/>
      <c r="H17" s="28"/>
      <c r="I17" s="28"/>
      <c r="J17" s="29"/>
    </row>
    <row r="18" spans="2:10" ht="8" customHeight="1" x14ac:dyDescent="0.45"/>
  </sheetData>
  <mergeCells count="1">
    <mergeCell ref="B6:J6"/>
  </mergeCells>
  <dataValidations count="3">
    <dataValidation type="decimal" operator="greaterThan" showErrorMessage="1" errorTitle="Positive value" error="Enter a value greater than zero." sqref="D11:D12" xr:uid="{00000000-0002-0000-0100-000000000000}">
      <formula1>0</formula1>
    </dataValidation>
    <dataValidation type="whole" showErrorMessage="1" errorTitle="Whole number" error="Enter a whole number from 2 to 100000000." sqref="D16" xr:uid="{00000000-0002-0000-0100-000002000000}">
      <formula1>2</formula1>
      <formula2>100000000</formula2>
    </dataValidation>
    <dataValidation type="decimal" showErrorMessage="1" errorTitle="Probability" error="Enter a value between 0% and 100%." sqref="D17" xr:uid="{00000000-0002-0000-0100-000003000000}">
      <formula1>0</formula1>
      <formula2>1</formula2>
    </dataValidation>
  </dataValidations>
  <hyperlinks>
    <hyperlink ref="B4" location="'About'!A1" display="◂  About" xr:uid="{00000000-0004-0000-0100-000000000000}"/>
    <hyperlink ref="J4" location="'Extremes'!A1" display="Next:  Extreme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G68"/>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44" customWidth="1"/>
    <col min="3" max="5" width="14" customWidth="1"/>
    <col min="6" max="6" width="3" customWidth="1"/>
    <col min="7" max="7" width="74" customWidth="1"/>
  </cols>
  <sheetData>
    <row r="1" spans="1:7" ht="6" customHeight="1" x14ac:dyDescent="0.45"/>
    <row r="2" spans="1:7" ht="30" customHeight="1" x14ac:dyDescent="0.45">
      <c r="A2" s="1"/>
      <c r="B2" s="21" t="s">
        <v>0</v>
      </c>
      <c r="C2" s="1"/>
      <c r="D2" s="1"/>
      <c r="E2" s="1"/>
      <c r="F2" s="1"/>
      <c r="G2" s="3" t="s">
        <v>1</v>
      </c>
    </row>
    <row r="3" spans="1:7" ht="20" customHeight="1" x14ac:dyDescent="0.45">
      <c r="A3" s="1"/>
      <c r="B3" s="4" t="s">
        <v>103</v>
      </c>
      <c r="C3" s="1"/>
      <c r="D3" s="1"/>
      <c r="E3" s="1"/>
      <c r="F3" s="1"/>
      <c r="G3" s="1"/>
    </row>
    <row r="4" spans="1:7" ht="20" customHeight="1" x14ac:dyDescent="0.45">
      <c r="A4" s="5"/>
      <c r="B4" s="22" t="s">
        <v>104</v>
      </c>
      <c r="C4" s="5"/>
      <c r="D4" s="5"/>
      <c r="E4" s="5"/>
      <c r="F4" s="5"/>
      <c r="G4" s="6" t="s">
        <v>105</v>
      </c>
    </row>
    <row r="5" spans="1:7" ht="8" customHeight="1" x14ac:dyDescent="0.45"/>
    <row r="6" spans="1:7" ht="22.05" customHeight="1" x14ac:dyDescent="0.5">
      <c r="B6" s="7" t="s">
        <v>86</v>
      </c>
      <c r="C6" s="8"/>
      <c r="D6" s="8"/>
      <c r="E6" s="8"/>
    </row>
    <row r="7" spans="1:7" x14ac:dyDescent="0.45">
      <c r="B7" s="32" t="s">
        <v>106</v>
      </c>
      <c r="C7" s="33" t="str" cm="1">
        <f t="array" ref="C7">_xll.VoseParetoObject(Theta,ParMin)</f>
        <v>VosePareto(5,2)</v>
      </c>
      <c r="D7" s="28"/>
      <c r="E7" s="28"/>
      <c r="G7" s="34" t="s">
        <v>107</v>
      </c>
    </row>
    <row r="8" spans="1:7" x14ac:dyDescent="0.45">
      <c r="B8" s="25" t="s">
        <v>108</v>
      </c>
      <c r="C8" s="35" cm="1">
        <f t="array" ref="C8">_xll.VoseMean(ParetoObj)</f>
        <v>2.5</v>
      </c>
      <c r="D8" s="28"/>
      <c r="E8" s="28"/>
      <c r="G8" s="34" t="s">
        <v>109</v>
      </c>
    </row>
    <row r="9" spans="1:7" ht="8" customHeight="1" x14ac:dyDescent="0.45"/>
    <row r="10" spans="1:7" ht="22.05" customHeight="1" x14ac:dyDescent="0.5">
      <c r="B10" s="7" t="s">
        <v>110</v>
      </c>
      <c r="C10" s="8"/>
      <c r="D10" s="8"/>
      <c r="E10" s="8"/>
    </row>
    <row r="11" spans="1:7" ht="18" customHeight="1" x14ac:dyDescent="0.45">
      <c r="B11" s="13" t="s">
        <v>111</v>
      </c>
    </row>
    <row r="12" spans="1:7" ht="18" customHeight="1" x14ac:dyDescent="0.45">
      <c r="B12" s="23"/>
      <c r="C12" s="24" t="s">
        <v>112</v>
      </c>
      <c r="D12" s="24" t="s">
        <v>113</v>
      </c>
      <c r="E12" s="5"/>
    </row>
    <row r="13" spans="1:7" x14ac:dyDescent="0.45">
      <c r="B13" s="25" t="s">
        <v>114</v>
      </c>
      <c r="C13" s="36" cm="1">
        <f t="array" aca="1" ref="C13" ca="1">_xll.VoseLargest(ParetoObj,NVars)</f>
        <v>11.585539620531545</v>
      </c>
      <c r="D13" s="28"/>
      <c r="E13" s="28"/>
      <c r="G13" s="34" t="s">
        <v>115</v>
      </c>
    </row>
    <row r="14" spans="1:7" x14ac:dyDescent="0.45">
      <c r="B14" s="25" t="s">
        <v>116</v>
      </c>
      <c r="C14" s="37" cm="1">
        <f t="array" aca="1" ref="C14" ca="1">_xll.VoseLargest(ParetoObj,NVars,PLevel)</f>
        <v>22.856940607064001</v>
      </c>
      <c r="D14" s="37">
        <f>ParMin/(1-PLevel^(1/NVars))^(1/Theta)</f>
        <v>22.856940607064001</v>
      </c>
      <c r="E14" s="28"/>
      <c r="G14" s="34" t="s">
        <v>117</v>
      </c>
    </row>
    <row r="15" spans="1:7" x14ac:dyDescent="0.45">
      <c r="B15" s="25" t="s">
        <v>118</v>
      </c>
      <c r="C15" s="37" cm="1">
        <f t="array" aca="1" ref="C15" ca="1">_xll.VoseLargest(ParetoObj,NVars,0.5)</f>
        <v>13.579003921435536</v>
      </c>
      <c r="D15" s="37">
        <f>ParMin/(1-0.5^(1/NVars))^(1/Theta)</f>
        <v>13.579003921435538</v>
      </c>
      <c r="E15" s="28"/>
    </row>
    <row r="16" spans="1:7" x14ac:dyDescent="0.45">
      <c r="B16" s="25" t="s">
        <v>119</v>
      </c>
      <c r="C16" s="37" cm="1">
        <f t="array" aca="1" ref="C16" ca="1">_xll.VoseLargest(ParetoObj,NVars,0.05)</f>
        <v>10.133101806669776</v>
      </c>
      <c r="D16" s="37">
        <f>ParMin/(1-0.05^(1/NVars))^(1/Theta)</f>
        <v>10.133101806669776</v>
      </c>
      <c r="E16" s="28"/>
    </row>
    <row r="17" spans="2:7" x14ac:dyDescent="0.45">
      <c r="B17" s="25" t="s">
        <v>120</v>
      </c>
      <c r="C17" s="28"/>
      <c r="D17" s="37">
        <f>ParMin*NVars*EXP(GAMMALN(NVars)+GAMMALN(1-1/Theta)-GAMMALN(NVars+1-1/Theta))</f>
        <v>14.691703303049016</v>
      </c>
      <c r="E17" s="28"/>
      <c r="G17" s="34" t="s">
        <v>121</v>
      </c>
    </row>
    <row r="18" spans="2:7" ht="8" customHeight="1" x14ac:dyDescent="0.45"/>
    <row r="19" spans="2:7" ht="22.05" customHeight="1" x14ac:dyDescent="0.5">
      <c r="B19" s="7" t="s">
        <v>122</v>
      </c>
      <c r="C19" s="8"/>
      <c r="D19" s="8"/>
      <c r="E19" s="8"/>
    </row>
    <row r="20" spans="2:7" ht="18" customHeight="1" x14ac:dyDescent="0.45">
      <c r="B20" s="23"/>
      <c r="C20" s="24" t="s">
        <v>112</v>
      </c>
      <c r="D20" s="24" t="s">
        <v>113</v>
      </c>
      <c r="E20" s="5"/>
    </row>
    <row r="21" spans="2:7" x14ac:dyDescent="0.45">
      <c r="B21" s="25" t="s">
        <v>123</v>
      </c>
      <c r="C21" s="38" cm="1">
        <f t="array" aca="1" ref="C21" ca="1">_xll.VoseSmallest(ParetoObj,NVars)</f>
        <v>2.0000174053552215</v>
      </c>
      <c r="D21" s="28"/>
      <c r="E21" s="28"/>
    </row>
    <row r="22" spans="2:7" x14ac:dyDescent="0.45">
      <c r="B22" s="25" t="s">
        <v>124</v>
      </c>
      <c r="C22" s="39" cm="1">
        <f t="array" aca="1" ref="C22" ca="1">_xll.VoseSmallest(ParetoObj,NVars,0.5)</f>
        <v>2.0000277260794044</v>
      </c>
      <c r="D22" s="39">
        <f>ParMin/(1-0.5)^(1/(Theta*NVars))</f>
        <v>2.0000277260794044</v>
      </c>
      <c r="E22" s="28"/>
      <c r="G22" s="34" t="s">
        <v>125</v>
      </c>
    </row>
    <row r="23" spans="2:7" ht="8" customHeight="1" x14ac:dyDescent="0.45"/>
    <row r="24" spans="2:7" ht="22.05" customHeight="1" x14ac:dyDescent="0.5">
      <c r="B24" s="7" t="s">
        <v>126</v>
      </c>
      <c r="C24" s="8"/>
      <c r="D24" s="8"/>
      <c r="E24" s="8"/>
    </row>
    <row r="25" spans="2:7" ht="18" customHeight="1" x14ac:dyDescent="0.45">
      <c r="B25" s="13" t="s">
        <v>127</v>
      </c>
    </row>
    <row r="26" spans="2:7" ht="18" customHeight="1" x14ac:dyDescent="0.45">
      <c r="B26" s="23" t="s">
        <v>61</v>
      </c>
      <c r="C26" s="24" t="s">
        <v>128</v>
      </c>
      <c r="D26" s="24" t="s">
        <v>129</v>
      </c>
      <c r="E26" s="5"/>
    </row>
    <row r="27" spans="2:7" x14ac:dyDescent="0.45">
      <c r="B27" s="25">
        <v>1</v>
      </c>
      <c r="C27" s="36">
        <f t="array" aca="1" ref="C27:C32" ca="1">_xll.VoseLargestSet(ParetoObj,NVars)</f>
        <v>14.24034636724671</v>
      </c>
      <c r="D27" s="38">
        <f t="array" aca="1" ref="D27:D32" ca="1">_xll.VoseSmallestSet(ParetoObj,NVars)</f>
        <v>2.0000177696531671</v>
      </c>
      <c r="E27" s="28"/>
      <c r="G27" s="34" t="s">
        <v>130</v>
      </c>
    </row>
    <row r="28" spans="2:7" x14ac:dyDescent="0.45">
      <c r="B28" s="25">
        <v>2</v>
      </c>
      <c r="C28" s="36">
        <f ca="1"/>
        <v>12.944811744263891</v>
      </c>
      <c r="D28" s="38">
        <f ca="1"/>
        <v>2.0000236946633962</v>
      </c>
      <c r="E28" s="28"/>
      <c r="G28" s="34" t="s">
        <v>131</v>
      </c>
    </row>
    <row r="29" spans="2:7" x14ac:dyDescent="0.45">
      <c r="B29" s="25">
        <v>3</v>
      </c>
      <c r="C29" s="36">
        <f ca="1"/>
        <v>12.307481244280503</v>
      </c>
      <c r="D29" s="38">
        <f ca="1"/>
        <v>2.0000683806294175</v>
      </c>
      <c r="E29" s="28"/>
      <c r="G29" s="34" t="s">
        <v>132</v>
      </c>
    </row>
    <row r="30" spans="2:7" x14ac:dyDescent="0.45">
      <c r="B30" s="25">
        <v>4</v>
      </c>
      <c r="C30" s="36">
        <f ca="1"/>
        <v>11.629935040660392</v>
      </c>
      <c r="D30" s="38">
        <f ca="1"/>
        <v>2.0000856968678535</v>
      </c>
      <c r="E30" s="28"/>
    </row>
    <row r="31" spans="2:7" x14ac:dyDescent="0.45">
      <c r="B31" s="25">
        <v>5</v>
      </c>
      <c r="C31" s="36">
        <f ca="1"/>
        <v>11.453851320749941</v>
      </c>
      <c r="D31" s="38">
        <f ca="1"/>
        <v>2.0001372578514762</v>
      </c>
      <c r="E31" s="28"/>
    </row>
    <row r="32" spans="2:7" x14ac:dyDescent="0.45">
      <c r="B32" s="25">
        <v>6</v>
      </c>
      <c r="C32" s="36">
        <f ca="1"/>
        <v>11.117582174715462</v>
      </c>
      <c r="D32" s="38">
        <f ca="1"/>
        <v>2.0001378300225503</v>
      </c>
      <c r="E32" s="28"/>
    </row>
    <row r="33" spans="2:7" x14ac:dyDescent="0.45">
      <c r="B33" s="40" t="s">
        <v>133</v>
      </c>
      <c r="C33" s="41">
        <f ca="1">SUM(C27:C32)</f>
        <v>73.694007891916897</v>
      </c>
      <c r="D33" s="42">
        <f ca="1">SUM(D27:D32)</f>
        <v>12.000470629687861</v>
      </c>
      <c r="E33" s="43"/>
    </row>
    <row r="34" spans="2:7" ht="8" customHeight="1" x14ac:dyDescent="0.45"/>
    <row r="35" spans="2:7" ht="22.05" customHeight="1" x14ac:dyDescent="0.5">
      <c r="B35" s="7" t="s">
        <v>134</v>
      </c>
      <c r="C35" s="8"/>
      <c r="D35" s="8"/>
      <c r="E35" s="8"/>
    </row>
    <row r="36" spans="2:7" ht="18" customHeight="1" x14ac:dyDescent="0.45">
      <c r="B36" s="13" t="s">
        <v>135</v>
      </c>
    </row>
    <row r="37" spans="2:7" ht="18" customHeight="1" x14ac:dyDescent="0.45">
      <c r="B37" s="23"/>
      <c r="C37" s="24" t="s">
        <v>136</v>
      </c>
      <c r="D37" s="24" t="s">
        <v>137</v>
      </c>
      <c r="E37" s="5"/>
    </row>
    <row r="38" spans="2:7" x14ac:dyDescent="0.45">
      <c r="B38" s="25" t="s">
        <v>138</v>
      </c>
      <c r="C38" s="38">
        <f t="array" aca="1" ref="C38:D38" ca="1">_xll.VoseExtremeRange(ParetoObj,NVars)</f>
        <v>2.0000215824644019</v>
      </c>
      <c r="D38" s="36">
        <f ca="1"/>
        <v>17.220592692618979</v>
      </c>
      <c r="E38" s="28"/>
      <c r="G38" s="34" t="s">
        <v>139</v>
      </c>
    </row>
    <row r="39" spans="2:7" ht="8" customHeight="1" x14ac:dyDescent="0.45"/>
    <row r="40" spans="2:7" ht="22.05" customHeight="1" x14ac:dyDescent="0.5">
      <c r="B40" s="7" t="s">
        <v>140</v>
      </c>
      <c r="C40" s="8"/>
      <c r="D40" s="8"/>
      <c r="E40" s="8"/>
    </row>
    <row r="41" spans="2:7" ht="18" customHeight="1" x14ac:dyDescent="0.45">
      <c r="B41" s="13" t="s">
        <v>141</v>
      </c>
    </row>
    <row r="42" spans="2:7" ht="18" customHeight="1" x14ac:dyDescent="0.45">
      <c r="B42" s="44" t="s">
        <v>142</v>
      </c>
      <c r="C42" s="44" t="s">
        <v>89</v>
      </c>
      <c r="D42" s="45" t="s">
        <v>143</v>
      </c>
      <c r="E42" s="5"/>
      <c r="G42" s="46" t="s">
        <v>144</v>
      </c>
    </row>
    <row r="43" spans="2:7" x14ac:dyDescent="0.45">
      <c r="B43" s="25" t="s">
        <v>145</v>
      </c>
      <c r="C43" s="26" t="s">
        <v>97</v>
      </c>
      <c r="D43" s="47" cm="1">
        <f t="array" aca="1" ref="D43" ca="1">_xll.VoseOutput("Largest","value")+LargestS</f>
        <v>11.585539620531545</v>
      </c>
      <c r="E43" s="28"/>
      <c r="G43" s="34"/>
    </row>
    <row r="44" spans="2:7" x14ac:dyDescent="0.45">
      <c r="B44" s="25" t="s">
        <v>146</v>
      </c>
      <c r="C44" s="26" t="s">
        <v>97</v>
      </c>
      <c r="D44" s="48" cm="1">
        <f t="array" aca="1" ref="D44" ca="1">_xll.VoseOutput("Smallest","value")+SmallestS</f>
        <v>2.0000174053552215</v>
      </c>
      <c r="E44" s="28"/>
      <c r="G44" s="34"/>
    </row>
    <row r="45" spans="2:7" x14ac:dyDescent="0.45">
      <c r="B45" s="25" t="s">
        <v>147</v>
      </c>
      <c r="C45" s="26" t="s">
        <v>97</v>
      </c>
      <c r="D45" s="47" cm="1">
        <f t="array" aca="1" ref="D45" ca="1">_xll.VoseOutput("Largest set, rank 1","value")+C27</f>
        <v>14.24034636724671</v>
      </c>
      <c r="E45" s="28"/>
      <c r="G45" s="34"/>
    </row>
    <row r="46" spans="2:7" x14ac:dyDescent="0.45">
      <c r="B46" s="25" t="s">
        <v>148</v>
      </c>
      <c r="C46" s="26" t="s">
        <v>97</v>
      </c>
      <c r="D46" s="47" cm="1">
        <f t="array" aca="1" ref="D46" ca="1">_xll.VoseOutput("Largest set, rank 2","value")+C28</f>
        <v>12.944811744263891</v>
      </c>
      <c r="E46" s="28"/>
      <c r="G46" s="34"/>
    </row>
    <row r="47" spans="2:7" x14ac:dyDescent="0.45">
      <c r="B47" s="25" t="s">
        <v>149</v>
      </c>
      <c r="C47" s="26" t="s">
        <v>97</v>
      </c>
      <c r="D47" s="47" cm="1">
        <f t="array" aca="1" ref="D47" ca="1">_xll.VoseOutput("Largest set, rank 3","value")+C29</f>
        <v>12.307481244280503</v>
      </c>
      <c r="E47" s="28"/>
      <c r="G47" s="34"/>
    </row>
    <row r="48" spans="2:7" x14ac:dyDescent="0.45">
      <c r="B48" s="25" t="s">
        <v>150</v>
      </c>
      <c r="C48" s="26" t="s">
        <v>97</v>
      </c>
      <c r="D48" s="47" cm="1">
        <f t="array" aca="1" ref="D48" ca="1">_xll.VoseOutput("Largest set, rank 4","value")+C30</f>
        <v>11.629935040660392</v>
      </c>
      <c r="E48" s="28"/>
      <c r="G48" s="34"/>
    </row>
    <row r="49" spans="2:7" x14ac:dyDescent="0.45">
      <c r="B49" s="25" t="s">
        <v>151</v>
      </c>
      <c r="C49" s="26" t="s">
        <v>97</v>
      </c>
      <c r="D49" s="47" cm="1">
        <f t="array" aca="1" ref="D49" ca="1">_xll.VoseOutput("Largest set, rank 5","value")+C31</f>
        <v>11.453851320749941</v>
      </c>
      <c r="E49" s="28"/>
      <c r="G49" s="34"/>
    </row>
    <row r="50" spans="2:7" x14ac:dyDescent="0.45">
      <c r="B50" s="25" t="s">
        <v>152</v>
      </c>
      <c r="C50" s="26" t="s">
        <v>97</v>
      </c>
      <c r="D50" s="47" cm="1">
        <f t="array" aca="1" ref="D50" ca="1">_xll.VoseOutput("Largest set, rank 6","value")+C32</f>
        <v>11.117582174715462</v>
      </c>
      <c r="E50" s="28"/>
      <c r="G50" s="34"/>
    </row>
    <row r="51" spans="2:7" x14ac:dyDescent="0.45">
      <c r="B51" s="25" t="s">
        <v>153</v>
      </c>
      <c r="C51" s="26" t="s">
        <v>97</v>
      </c>
      <c r="D51" s="48" cm="1">
        <f t="array" aca="1" ref="D51" ca="1">_xll.VoseOutput("Smallest set, rank 1","value")+D27</f>
        <v>2.0000177696531671</v>
      </c>
      <c r="E51" s="28"/>
      <c r="G51" s="34"/>
    </row>
    <row r="52" spans="2:7" x14ac:dyDescent="0.45">
      <c r="B52" s="25" t="s">
        <v>154</v>
      </c>
      <c r="C52" s="26" t="s">
        <v>97</v>
      </c>
      <c r="D52" s="48" cm="1">
        <f t="array" aca="1" ref="D52" ca="1">_xll.VoseOutput("Smallest set, rank 2","value")+D28</f>
        <v>2.0000236946633962</v>
      </c>
      <c r="E52" s="28"/>
      <c r="G52" s="34"/>
    </row>
    <row r="53" spans="2:7" x14ac:dyDescent="0.45">
      <c r="B53" s="25" t="s">
        <v>155</v>
      </c>
      <c r="C53" s="26" t="s">
        <v>97</v>
      </c>
      <c r="D53" s="48" cm="1">
        <f t="array" aca="1" ref="D53" ca="1">_xll.VoseOutput("Smallest set, rank 3","value")+D29</f>
        <v>2.0000683806294175</v>
      </c>
      <c r="E53" s="28"/>
      <c r="G53" s="34"/>
    </row>
    <row r="54" spans="2:7" x14ac:dyDescent="0.45">
      <c r="B54" s="25" t="s">
        <v>156</v>
      </c>
      <c r="C54" s="26" t="s">
        <v>97</v>
      </c>
      <c r="D54" s="48" cm="1">
        <f t="array" aca="1" ref="D54" ca="1">_xll.VoseOutput("Smallest set, rank 4","value")+D30</f>
        <v>2.0000856968678535</v>
      </c>
      <c r="E54" s="28"/>
      <c r="G54" s="34"/>
    </row>
    <row r="55" spans="2:7" x14ac:dyDescent="0.45">
      <c r="B55" s="25" t="s">
        <v>157</v>
      </c>
      <c r="C55" s="26" t="s">
        <v>97</v>
      </c>
      <c r="D55" s="48" cm="1">
        <f t="array" aca="1" ref="D55" ca="1">_xll.VoseOutput("Smallest set, rank 5","value")+D31</f>
        <v>2.0001372578514762</v>
      </c>
      <c r="E55" s="28"/>
      <c r="G55" s="34"/>
    </row>
    <row r="56" spans="2:7" x14ac:dyDescent="0.45">
      <c r="B56" s="25" t="s">
        <v>158</v>
      </c>
      <c r="C56" s="26" t="s">
        <v>97</v>
      </c>
      <c r="D56" s="48" cm="1">
        <f t="array" aca="1" ref="D56" ca="1">_xll.VoseOutput("Smallest set, rank 6","value")+D32</f>
        <v>2.0001378300225503</v>
      </c>
      <c r="E56" s="28"/>
      <c r="G56" s="34"/>
    </row>
    <row r="57" spans="2:7" x14ac:dyDescent="0.45">
      <c r="B57" s="25" t="s">
        <v>159</v>
      </c>
      <c r="C57" s="26" t="s">
        <v>97</v>
      </c>
      <c r="D57" s="47" cm="1">
        <f t="array" aca="1" ref="D57" ca="1">_xll.VoseOutput("Largest set total","value")+C33</f>
        <v>73.694007891916897</v>
      </c>
      <c r="E57" s="28"/>
      <c r="G57" s="34"/>
    </row>
    <row r="58" spans="2:7" x14ac:dyDescent="0.45">
      <c r="B58" s="25" t="s">
        <v>160</v>
      </c>
      <c r="C58" s="26" t="s">
        <v>97</v>
      </c>
      <c r="D58" s="48" cm="1">
        <f t="array" aca="1" ref="D58" ca="1">_xll.VoseOutput("Smallest set total","value")+D33</f>
        <v>12.000470629687861</v>
      </c>
      <c r="E58" s="28"/>
      <c r="G58" s="34"/>
    </row>
    <row r="59" spans="2:7" x14ac:dyDescent="0.45">
      <c r="B59" s="25" t="s">
        <v>161</v>
      </c>
      <c r="C59" s="26" t="s">
        <v>97</v>
      </c>
      <c r="D59" s="48" cm="1">
        <f t="array" aca="1" ref="D59" ca="1">_xll.VoseOutput("Extreme range smallest","value")+C38</f>
        <v>2.0000215824644019</v>
      </c>
      <c r="E59" s="28"/>
      <c r="G59" s="34"/>
    </row>
    <row r="60" spans="2:7" x14ac:dyDescent="0.45">
      <c r="B60" s="25" t="s">
        <v>162</v>
      </c>
      <c r="C60" s="26" t="s">
        <v>97</v>
      </c>
      <c r="D60" s="47" cm="1">
        <f t="array" aca="1" ref="D60" ca="1">_xll.VoseOutput("Extreme range largest","value")+D38</f>
        <v>17.220592692618979</v>
      </c>
      <c r="E60" s="28"/>
      <c r="G60" s="34"/>
    </row>
    <row r="61" spans="2:7" ht="8" customHeight="1" x14ac:dyDescent="0.45"/>
    <row r="62" spans="2:7" ht="22.05" customHeight="1" x14ac:dyDescent="0.5">
      <c r="B62" s="7" t="s">
        <v>163</v>
      </c>
      <c r="C62" s="8"/>
      <c r="D62" s="8"/>
      <c r="E62" s="8"/>
    </row>
    <row r="63" spans="2:7" ht="18" customHeight="1" x14ac:dyDescent="0.45">
      <c r="B63" s="13" t="s">
        <v>164</v>
      </c>
    </row>
    <row r="64" spans="2:7" x14ac:dyDescent="0.45">
      <c r="B64" s="25" t="s">
        <v>165</v>
      </c>
      <c r="C64" s="28"/>
      <c r="D64" s="49" t="str">
        <f ca="1">IF(ABS(LargestP/LargestP_Ex-1)&lt;0.0001,"OK","CHECK")</f>
        <v>OK</v>
      </c>
      <c r="E64" s="28"/>
    </row>
    <row r="65" spans="2:5" x14ac:dyDescent="0.45">
      <c r="B65" s="25" t="s">
        <v>166</v>
      </c>
      <c r="C65" s="28"/>
      <c r="D65" s="49" t="str">
        <f ca="1">IF(ABS(Largest50/Largest50_Ex-1)&lt;0.0001,"OK","CHECK")</f>
        <v>OK</v>
      </c>
      <c r="E65" s="28"/>
    </row>
    <row r="66" spans="2:5" x14ac:dyDescent="0.45">
      <c r="B66" s="25" t="s">
        <v>167</v>
      </c>
      <c r="C66" s="28"/>
      <c r="D66" s="49" t="str">
        <f ca="1">IF(ABS(Smallest50/Smallest50_Ex-1)&lt;0.000001,"OK","CHECK")</f>
        <v>OK</v>
      </c>
      <c r="E66" s="28"/>
    </row>
    <row r="67" spans="2:5" x14ac:dyDescent="0.45">
      <c r="B67" s="25" t="s">
        <v>168</v>
      </c>
      <c r="C67" s="28"/>
      <c r="D67" s="49" t="str">
        <f>IF(Theta&gt;1,"OK","CHECK")</f>
        <v>OK</v>
      </c>
      <c r="E67" s="28"/>
    </row>
    <row r="68" spans="2:5" ht="14" customHeight="1" x14ac:dyDescent="0.45"/>
  </sheetData>
  <conditionalFormatting sqref="D64:D67">
    <cfRule type="expression" dxfId="3" priority="1">
      <formula>D64="CHECK"</formula>
    </cfRule>
  </conditionalFormatting>
  <hyperlinks>
    <hyperlink ref="B4" location="'Inputs'!A1" display="◂  Inputs" xr:uid="{00000000-0004-0000-0200-000000000000}"/>
    <hyperlink ref="G4" location="'Brute force'!A1" display="Next:  Brute force  ▸" xr:uid="{00000000-0004-0000-0200-000001000000}"/>
  </hyperlinks>
  <printOptions horizontalCentered="1"/>
  <pageMargins left="0.4" right="0.4" top="0.5" bottom="0.6" header="0.25" footer="0.25"/>
  <pageSetup paperSize="9" scale="84"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AC58"/>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8" customWidth="1"/>
    <col min="3" max="27" width="6.3984375" customWidth="1"/>
    <col min="28" max="28" width="3" customWidth="1"/>
    <col min="29" max="29" width="40" customWidth="1"/>
  </cols>
  <sheetData>
    <row r="1" spans="1:29" ht="6" customHeight="1" x14ac:dyDescent="0.45"/>
    <row r="2" spans="1:29" ht="30" customHeight="1" x14ac:dyDescent="0.45">
      <c r="A2" s="1"/>
      <c r="B2" s="21" t="s">
        <v>0</v>
      </c>
      <c r="C2" s="1"/>
      <c r="D2" s="1"/>
      <c r="E2" s="1"/>
      <c r="F2" s="1"/>
      <c r="G2" s="1"/>
      <c r="H2" s="1"/>
      <c r="I2" s="1"/>
      <c r="J2" s="1"/>
      <c r="K2" s="1"/>
      <c r="L2" s="1"/>
      <c r="M2" s="1"/>
      <c r="N2" s="1"/>
      <c r="O2" s="1"/>
      <c r="P2" s="1"/>
      <c r="Q2" s="1"/>
      <c r="R2" s="1"/>
      <c r="S2" s="1"/>
      <c r="T2" s="1"/>
      <c r="U2" s="1"/>
      <c r="V2" s="1"/>
      <c r="W2" s="1"/>
      <c r="X2" s="1"/>
      <c r="Y2" s="1"/>
      <c r="Z2" s="1"/>
      <c r="AA2" s="1"/>
      <c r="AB2" s="1"/>
      <c r="AC2" s="3" t="s">
        <v>1</v>
      </c>
    </row>
    <row r="3" spans="1:29" ht="20" customHeight="1" x14ac:dyDescent="0.45">
      <c r="A3" s="1"/>
      <c r="B3" s="4" t="s">
        <v>169</v>
      </c>
      <c r="C3" s="1"/>
      <c r="D3" s="1"/>
      <c r="E3" s="1"/>
      <c r="F3" s="1"/>
      <c r="G3" s="1"/>
      <c r="H3" s="1"/>
      <c r="I3" s="1"/>
      <c r="J3" s="1"/>
      <c r="K3" s="1"/>
      <c r="L3" s="1"/>
      <c r="M3" s="1"/>
      <c r="N3" s="1"/>
      <c r="O3" s="1"/>
      <c r="P3" s="1"/>
      <c r="Q3" s="1"/>
      <c r="R3" s="1"/>
      <c r="S3" s="1"/>
      <c r="T3" s="1"/>
      <c r="U3" s="1"/>
      <c r="V3" s="1"/>
      <c r="W3" s="1"/>
      <c r="X3" s="1"/>
      <c r="Y3" s="1"/>
      <c r="Z3" s="1"/>
      <c r="AA3" s="1"/>
      <c r="AB3" s="1"/>
      <c r="AC3" s="1"/>
    </row>
    <row r="4" spans="1:29" ht="20" customHeight="1" x14ac:dyDescent="0.45">
      <c r="A4" s="5"/>
      <c r="B4" s="22" t="s">
        <v>170</v>
      </c>
      <c r="C4" s="5"/>
      <c r="D4" s="5"/>
      <c r="E4" s="5"/>
      <c r="F4" s="5"/>
      <c r="G4" s="5"/>
      <c r="H4" s="5"/>
      <c r="I4" s="5"/>
      <c r="J4" s="5"/>
      <c r="K4" s="5"/>
      <c r="L4" s="5"/>
      <c r="M4" s="5"/>
      <c r="N4" s="5"/>
      <c r="O4" s="5"/>
      <c r="P4" s="5"/>
      <c r="Q4" s="5"/>
      <c r="R4" s="5"/>
      <c r="S4" s="5"/>
      <c r="T4" s="5"/>
      <c r="U4" s="5"/>
      <c r="V4" s="5"/>
      <c r="W4" s="5"/>
      <c r="X4" s="5"/>
      <c r="Y4" s="5"/>
      <c r="Z4" s="5"/>
      <c r="AA4" s="5"/>
      <c r="AB4" s="5"/>
      <c r="AC4" s="6" t="s">
        <v>171</v>
      </c>
    </row>
    <row r="5" spans="1:29" ht="8" customHeight="1" x14ac:dyDescent="0.45"/>
    <row r="6" spans="1:29" ht="22.05" customHeight="1" x14ac:dyDescent="0.5">
      <c r="B6" s="7" t="s">
        <v>172</v>
      </c>
      <c r="C6" s="8"/>
      <c r="D6" s="8"/>
      <c r="E6" s="8"/>
      <c r="F6" s="8"/>
      <c r="G6" s="8"/>
      <c r="H6" s="8"/>
      <c r="I6" s="8"/>
      <c r="J6" s="8"/>
      <c r="K6" s="8"/>
      <c r="L6" s="8"/>
      <c r="M6" s="8"/>
      <c r="N6" s="8"/>
      <c r="O6" s="8"/>
      <c r="P6" s="8"/>
      <c r="Q6" s="8"/>
      <c r="R6" s="8"/>
      <c r="S6" s="8"/>
      <c r="T6" s="8"/>
      <c r="U6" s="8"/>
      <c r="V6" s="8"/>
      <c r="W6" s="8"/>
      <c r="X6" s="8"/>
      <c r="Y6" s="8"/>
      <c r="Z6" s="8"/>
      <c r="AA6" s="8"/>
    </row>
    <row r="7" spans="1:29" ht="18" customHeight="1" x14ac:dyDescent="0.45">
      <c r="B7" s="13" t="s">
        <v>173</v>
      </c>
    </row>
    <row r="8" spans="1:29" x14ac:dyDescent="0.45">
      <c r="B8" s="50">
        <v>1</v>
      </c>
      <c r="C8" s="51" cm="1">
        <f t="array" aca="1" ref="C8" ca="1">_xll.VoseSimulate(ParetoObj)</f>
        <v>2.1580415240931066</v>
      </c>
      <c r="D8" s="51" cm="1">
        <f t="array" aca="1" ref="D8" ca="1">_xll.VoseSimulate(ParetoObj)</f>
        <v>2.1063752171723054</v>
      </c>
      <c r="E8" s="51" cm="1">
        <f t="array" aca="1" ref="E8" ca="1">_xll.VoseSimulate(ParetoObj)</f>
        <v>2.3560874235252691</v>
      </c>
      <c r="F8" s="51" cm="1">
        <f t="array" aca="1" ref="F8" ca="1">_xll.VoseSimulate(ParetoObj)</f>
        <v>2.6657479706059934</v>
      </c>
      <c r="G8" s="51" cm="1">
        <f t="array" aca="1" ref="G8" ca="1">_xll.VoseSimulate(ParetoObj)</f>
        <v>2.8878203589172893</v>
      </c>
      <c r="H8" s="51" cm="1">
        <f t="array" aca="1" ref="H8" ca="1">_xll.VoseSimulate(ParetoObj)</f>
        <v>2.0389862934782506</v>
      </c>
      <c r="I8" s="51" cm="1">
        <f t="array" aca="1" ref="I8" ca="1">_xll.VoseSimulate(ParetoObj)</f>
        <v>2.1455419132621985</v>
      </c>
      <c r="J8" s="51" cm="1">
        <f t="array" aca="1" ref="J8" ca="1">_xll.VoseSimulate(ParetoObj)</f>
        <v>2.2299753703863545</v>
      </c>
      <c r="K8" s="51" cm="1">
        <f t="array" aca="1" ref="K8" ca="1">_xll.VoseSimulate(ParetoObj)</f>
        <v>2.2254767193263731</v>
      </c>
      <c r="L8" s="51" cm="1">
        <f t="array" aca="1" ref="L8" ca="1">_xll.VoseSimulate(ParetoObj)</f>
        <v>2.0455639413318281</v>
      </c>
      <c r="M8" s="51" cm="1">
        <f t="array" aca="1" ref="M8" ca="1">_xll.VoseSimulate(ParetoObj)</f>
        <v>2.1412312193334517</v>
      </c>
      <c r="N8" s="51" cm="1">
        <f t="array" aca="1" ref="N8" ca="1">_xll.VoseSimulate(ParetoObj)</f>
        <v>3.3071321678980894</v>
      </c>
      <c r="O8" s="51" cm="1">
        <f t="array" aca="1" ref="O8" ca="1">_xll.VoseSimulate(ParetoObj)</f>
        <v>3.92537590368226</v>
      </c>
      <c r="P8" s="51" cm="1">
        <f t="array" aca="1" ref="P8" ca="1">_xll.VoseSimulate(ParetoObj)</f>
        <v>2.5764080911228286</v>
      </c>
      <c r="Q8" s="51" cm="1">
        <f t="array" aca="1" ref="Q8" ca="1">_xll.VoseSimulate(ParetoObj)</f>
        <v>2.0016023482308025</v>
      </c>
      <c r="R8" s="51" cm="1">
        <f t="array" aca="1" ref="R8" ca="1">_xll.VoseSimulate(ParetoObj)</f>
        <v>2.4094577490673275</v>
      </c>
      <c r="S8" s="51" cm="1">
        <f t="array" aca="1" ref="S8" ca="1">_xll.VoseSimulate(ParetoObj)</f>
        <v>2.5009376927174523</v>
      </c>
      <c r="T8" s="51" cm="1">
        <f t="array" aca="1" ref="T8" ca="1">_xll.VoseSimulate(ParetoObj)</f>
        <v>2.0427617318563365</v>
      </c>
      <c r="U8" s="51" cm="1">
        <f t="array" aca="1" ref="U8" ca="1">_xll.VoseSimulate(ParetoObj)</f>
        <v>2.8884019704507886</v>
      </c>
      <c r="V8" s="51" cm="1">
        <f t="array" aca="1" ref="V8" ca="1">_xll.VoseSimulate(ParetoObj)</f>
        <v>2.3861733212588216</v>
      </c>
      <c r="W8" s="51" cm="1">
        <f t="array" aca="1" ref="W8" ca="1">_xll.VoseSimulate(ParetoObj)</f>
        <v>2.349353200347541</v>
      </c>
      <c r="X8" s="51" cm="1">
        <f t="array" aca="1" ref="X8" ca="1">_xll.VoseSimulate(ParetoObj)</f>
        <v>2.30817418615647</v>
      </c>
      <c r="Y8" s="51" cm="1">
        <f t="array" aca="1" ref="Y8" ca="1">_xll.VoseSimulate(ParetoObj)</f>
        <v>2.1063666134606867</v>
      </c>
      <c r="Z8" s="51" cm="1">
        <f t="array" aca="1" ref="Z8" ca="1">_xll.VoseSimulate(ParetoObj)</f>
        <v>2.6708997332174307</v>
      </c>
      <c r="AA8" s="51" cm="1">
        <f t="array" aca="1" ref="AA8" ca="1">_xll.VoseSimulate(ParetoObj)</f>
        <v>2.1513365573589947</v>
      </c>
      <c r="AC8" s="34" t="s">
        <v>174</v>
      </c>
    </row>
    <row r="9" spans="1:29" x14ac:dyDescent="0.45">
      <c r="B9" s="50">
        <v>26</v>
      </c>
      <c r="C9" s="51" cm="1">
        <f t="array" aca="1" ref="C9" ca="1">_xll.VoseSimulate(ParetoObj)</f>
        <v>3.2377610559246128</v>
      </c>
      <c r="D9" s="51" cm="1">
        <f t="array" aca="1" ref="D9" ca="1">_xll.VoseSimulate(ParetoObj)</f>
        <v>2.4529853737152414</v>
      </c>
      <c r="E9" s="51" cm="1">
        <f t="array" aca="1" ref="E9" ca="1">_xll.VoseSimulate(ParetoObj)</f>
        <v>2.0046799124350656</v>
      </c>
      <c r="F9" s="51" cm="1">
        <f t="array" aca="1" ref="F9" ca="1">_xll.VoseSimulate(ParetoObj)</f>
        <v>2.5583335227653419</v>
      </c>
      <c r="G9" s="51" cm="1">
        <f t="array" aca="1" ref="G9" ca="1">_xll.VoseSimulate(ParetoObj)</f>
        <v>2.1057589529041829</v>
      </c>
      <c r="H9" s="51" cm="1">
        <f t="array" aca="1" ref="H9" ca="1">_xll.VoseSimulate(ParetoObj)</f>
        <v>2.2156989593026597</v>
      </c>
      <c r="I9" s="51" cm="1">
        <f t="array" aca="1" ref="I9" ca="1">_xll.VoseSimulate(ParetoObj)</f>
        <v>2.1838870996359496</v>
      </c>
      <c r="J9" s="51" cm="1">
        <f t="array" aca="1" ref="J9" ca="1">_xll.VoseSimulate(ParetoObj)</f>
        <v>2.3187402466200804</v>
      </c>
      <c r="K9" s="51" cm="1">
        <f t="array" aca="1" ref="K9" ca="1">_xll.VoseSimulate(ParetoObj)</f>
        <v>2.0667948292560077</v>
      </c>
      <c r="L9" s="51" cm="1">
        <f t="array" aca="1" ref="L9" ca="1">_xll.VoseSimulate(ParetoObj)</f>
        <v>2.0669862662317549</v>
      </c>
      <c r="M9" s="51" cm="1">
        <f t="array" aca="1" ref="M9" ca="1">_xll.VoseSimulate(ParetoObj)</f>
        <v>3.1887894654517974</v>
      </c>
      <c r="N9" s="51" cm="1">
        <f t="array" aca="1" ref="N9" ca="1">_xll.VoseSimulate(ParetoObj)</f>
        <v>2.4124130686660115</v>
      </c>
      <c r="O9" s="51" cm="1">
        <f t="array" aca="1" ref="O9" ca="1">_xll.VoseSimulate(ParetoObj)</f>
        <v>2.3863442604290088</v>
      </c>
      <c r="P9" s="51" cm="1">
        <f t="array" aca="1" ref="P9" ca="1">_xll.VoseSimulate(ParetoObj)</f>
        <v>2.3910148722174456</v>
      </c>
      <c r="Q9" s="51" cm="1">
        <f t="array" aca="1" ref="Q9" ca="1">_xll.VoseSimulate(ParetoObj)</f>
        <v>4.2860349223075609</v>
      </c>
      <c r="R9" s="51" cm="1">
        <f t="array" aca="1" ref="R9" ca="1">_xll.VoseSimulate(ParetoObj)</f>
        <v>2.3686735241554793</v>
      </c>
      <c r="S9" s="51" cm="1">
        <f t="array" aca="1" ref="S9" ca="1">_xll.VoseSimulate(ParetoObj)</f>
        <v>2.1807597672080297</v>
      </c>
      <c r="T9" s="51" cm="1">
        <f t="array" aca="1" ref="T9" ca="1">_xll.VoseSimulate(ParetoObj)</f>
        <v>2.2432153979614537</v>
      </c>
      <c r="U9" s="51" cm="1">
        <f t="array" aca="1" ref="U9" ca="1">_xll.VoseSimulate(ParetoObj)</f>
        <v>2.0600818377561967</v>
      </c>
      <c r="V9" s="51" cm="1">
        <f t="array" aca="1" ref="V9" ca="1">_xll.VoseSimulate(ParetoObj)</f>
        <v>3.8515795504391961</v>
      </c>
      <c r="W9" s="51" cm="1">
        <f t="array" aca="1" ref="W9" ca="1">_xll.VoseSimulate(ParetoObj)</f>
        <v>2.4650930118521326</v>
      </c>
      <c r="X9" s="51" cm="1">
        <f t="array" aca="1" ref="X9" ca="1">_xll.VoseSimulate(ParetoObj)</f>
        <v>2.1664500996054779</v>
      </c>
      <c r="Y9" s="51" cm="1">
        <f t="array" aca="1" ref="Y9" ca="1">_xll.VoseSimulate(ParetoObj)</f>
        <v>2.26582304549133</v>
      </c>
      <c r="Z9" s="51" cm="1">
        <f t="array" aca="1" ref="Z9" ca="1">_xll.VoseSimulate(ParetoObj)</f>
        <v>2.7660936949045865</v>
      </c>
      <c r="AA9" s="51" cm="1">
        <f t="array" aca="1" ref="AA9" ca="1">_xll.VoseSimulate(ParetoObj)</f>
        <v>2.2880527274789588</v>
      </c>
    </row>
    <row r="10" spans="1:29" x14ac:dyDescent="0.45">
      <c r="B10" s="50">
        <v>51</v>
      </c>
      <c r="C10" s="51" cm="1">
        <f t="array" aca="1" ref="C10" ca="1">_xll.VoseSimulate(ParetoObj)</f>
        <v>2.5386648455010987</v>
      </c>
      <c r="D10" s="51" cm="1">
        <f t="array" aca="1" ref="D10" ca="1">_xll.VoseSimulate(ParetoObj)</f>
        <v>2.8175956048217108</v>
      </c>
      <c r="E10" s="51" cm="1">
        <f t="array" aca="1" ref="E10" ca="1">_xll.VoseSimulate(ParetoObj)</f>
        <v>2.0347158581934019</v>
      </c>
      <c r="F10" s="51" cm="1">
        <f t="array" aca="1" ref="F10" ca="1">_xll.VoseSimulate(ParetoObj)</f>
        <v>2.2309499158082877</v>
      </c>
      <c r="G10" s="51" cm="1">
        <f t="array" aca="1" ref="G10" ca="1">_xll.VoseSimulate(ParetoObj)</f>
        <v>2.0033507467771492</v>
      </c>
      <c r="H10" s="51" cm="1">
        <f t="array" aca="1" ref="H10" ca="1">_xll.VoseSimulate(ParetoObj)</f>
        <v>2.0218478435332035</v>
      </c>
      <c r="I10" s="51" cm="1">
        <f t="array" aca="1" ref="I10" ca="1">_xll.VoseSimulate(ParetoObj)</f>
        <v>2.1314949319198777</v>
      </c>
      <c r="J10" s="51" cm="1">
        <f t="array" aca="1" ref="J10" ca="1">_xll.VoseSimulate(ParetoObj)</f>
        <v>2.0876757515654401</v>
      </c>
      <c r="K10" s="51" cm="1">
        <f t="array" aca="1" ref="K10" ca="1">_xll.VoseSimulate(ParetoObj)</f>
        <v>2.308959591666095</v>
      </c>
      <c r="L10" s="51" cm="1">
        <f t="array" aca="1" ref="L10" ca="1">_xll.VoseSimulate(ParetoObj)</f>
        <v>2.2201480157119962</v>
      </c>
      <c r="M10" s="51" cm="1">
        <f t="array" aca="1" ref="M10" ca="1">_xll.VoseSimulate(ParetoObj)</f>
        <v>2.3060653016940815</v>
      </c>
      <c r="N10" s="51" cm="1">
        <f t="array" aca="1" ref="N10" ca="1">_xll.VoseSimulate(ParetoObj)</f>
        <v>2.3817684719058954</v>
      </c>
      <c r="O10" s="51" cm="1">
        <f t="array" aca="1" ref="O10" ca="1">_xll.VoseSimulate(ParetoObj)</f>
        <v>3.0414498593061259</v>
      </c>
      <c r="P10" s="51" cm="1">
        <f t="array" aca="1" ref="P10" ca="1">_xll.VoseSimulate(ParetoObj)</f>
        <v>2.0905676700737761</v>
      </c>
      <c r="Q10" s="51" cm="1">
        <f t="array" aca="1" ref="Q10" ca="1">_xll.VoseSimulate(ParetoObj)</f>
        <v>2.5368160157155328</v>
      </c>
      <c r="R10" s="51" cm="1">
        <f t="array" aca="1" ref="R10" ca="1">_xll.VoseSimulate(ParetoObj)</f>
        <v>2.9596157099722133</v>
      </c>
      <c r="S10" s="51" cm="1">
        <f t="array" aca="1" ref="S10" ca="1">_xll.VoseSimulate(ParetoObj)</f>
        <v>2.0362740989446499</v>
      </c>
      <c r="T10" s="51" cm="1">
        <f t="array" aca="1" ref="T10" ca="1">_xll.VoseSimulate(ParetoObj)</f>
        <v>2.4691076597719599</v>
      </c>
      <c r="U10" s="51" cm="1">
        <f t="array" aca="1" ref="U10" ca="1">_xll.VoseSimulate(ParetoObj)</f>
        <v>2.2621760373780151</v>
      </c>
      <c r="V10" s="51" cm="1">
        <f t="array" aca="1" ref="V10" ca="1">_xll.VoseSimulate(ParetoObj)</f>
        <v>2.1385970153180969</v>
      </c>
      <c r="W10" s="51" cm="1">
        <f t="array" aca="1" ref="W10" ca="1">_xll.VoseSimulate(ParetoObj)</f>
        <v>3.5557544483150951</v>
      </c>
      <c r="X10" s="51" cm="1">
        <f t="array" aca="1" ref="X10" ca="1">_xll.VoseSimulate(ParetoObj)</f>
        <v>2.1192819179357589</v>
      </c>
      <c r="Y10" s="51" cm="1">
        <f t="array" aca="1" ref="Y10" ca="1">_xll.VoseSimulate(ParetoObj)</f>
        <v>2.0164424882340586</v>
      </c>
      <c r="Z10" s="51" cm="1">
        <f t="array" aca="1" ref="Z10" ca="1">_xll.VoseSimulate(ParetoObj)</f>
        <v>2.1421183155400527</v>
      </c>
      <c r="AA10" s="51" cm="1">
        <f t="array" aca="1" ref="AA10" ca="1">_xll.VoseSimulate(ParetoObj)</f>
        <v>2.0248514189316582</v>
      </c>
    </row>
    <row r="11" spans="1:29" x14ac:dyDescent="0.45">
      <c r="B11" s="50">
        <v>76</v>
      </c>
      <c r="C11" s="51" cm="1">
        <f t="array" aca="1" ref="C11" ca="1">_xll.VoseSimulate(ParetoObj)</f>
        <v>4.0622430585665645</v>
      </c>
      <c r="D11" s="51" cm="1">
        <f t="array" aca="1" ref="D11" ca="1">_xll.VoseSimulate(ParetoObj)</f>
        <v>2.0737135991480349</v>
      </c>
      <c r="E11" s="51" cm="1">
        <f t="array" aca="1" ref="E11" ca="1">_xll.VoseSimulate(ParetoObj)</f>
        <v>2.6820251170961757</v>
      </c>
      <c r="F11" s="51" cm="1">
        <f t="array" aca="1" ref="F11" ca="1">_xll.VoseSimulate(ParetoObj)</f>
        <v>2.7592786016792883</v>
      </c>
      <c r="G11" s="51" cm="1">
        <f t="array" aca="1" ref="G11" ca="1">_xll.VoseSimulate(ParetoObj)</f>
        <v>2.9781318444499352</v>
      </c>
      <c r="H11" s="51" cm="1">
        <f t="array" aca="1" ref="H11" ca="1">_xll.VoseSimulate(ParetoObj)</f>
        <v>5.0977556781361351</v>
      </c>
      <c r="I11" s="51" cm="1">
        <f t="array" aca="1" ref="I11" ca="1">_xll.VoseSimulate(ParetoObj)</f>
        <v>2.1647406427592326</v>
      </c>
      <c r="J11" s="51" cm="1">
        <f t="array" aca="1" ref="J11" ca="1">_xll.VoseSimulate(ParetoObj)</f>
        <v>2.6271772591856162</v>
      </c>
      <c r="K11" s="51" cm="1">
        <f t="array" aca="1" ref="K11" ca="1">_xll.VoseSimulate(ParetoObj)</f>
        <v>2.3923345149891948</v>
      </c>
      <c r="L11" s="51" cm="1">
        <f t="array" aca="1" ref="L11" ca="1">_xll.VoseSimulate(ParetoObj)</f>
        <v>2.2645503190807905</v>
      </c>
      <c r="M11" s="51" cm="1">
        <f t="array" aca="1" ref="M11" ca="1">_xll.VoseSimulate(ParetoObj)</f>
        <v>2.2305953015859918</v>
      </c>
      <c r="N11" s="51" cm="1">
        <f t="array" aca="1" ref="N11" ca="1">_xll.VoseSimulate(ParetoObj)</f>
        <v>2.0262202300864125</v>
      </c>
      <c r="O11" s="51" cm="1">
        <f t="array" aca="1" ref="O11" ca="1">_xll.VoseSimulate(ParetoObj)</f>
        <v>2.0341471996009517</v>
      </c>
      <c r="P11" s="51" cm="1">
        <f t="array" aca="1" ref="P11" ca="1">_xll.VoseSimulate(ParetoObj)</f>
        <v>2.4518064818065279</v>
      </c>
      <c r="Q11" s="51" cm="1">
        <f t="array" aca="1" ref="Q11" ca="1">_xll.VoseSimulate(ParetoObj)</f>
        <v>2.0511341454137226</v>
      </c>
      <c r="R11" s="51" cm="1">
        <f t="array" aca="1" ref="R11" ca="1">_xll.VoseSimulate(ParetoObj)</f>
        <v>2.2307482759449808</v>
      </c>
      <c r="S11" s="51" cm="1">
        <f t="array" aca="1" ref="S11" ca="1">_xll.VoseSimulate(ParetoObj)</f>
        <v>2.2211534175042571</v>
      </c>
      <c r="T11" s="51" cm="1">
        <f t="array" aca="1" ref="T11" ca="1">_xll.VoseSimulate(ParetoObj)</f>
        <v>2.1086382889680033</v>
      </c>
      <c r="U11" s="51" cm="1">
        <f t="array" aca="1" ref="U11" ca="1">_xll.VoseSimulate(ParetoObj)</f>
        <v>2.2003585147622342</v>
      </c>
      <c r="V11" s="51" cm="1">
        <f t="array" aca="1" ref="V11" ca="1">_xll.VoseSimulate(ParetoObj)</f>
        <v>2.2565649699207255</v>
      </c>
      <c r="W11" s="51" cm="1">
        <f t="array" aca="1" ref="W11" ca="1">_xll.VoseSimulate(ParetoObj)</f>
        <v>2.4811779860737526</v>
      </c>
      <c r="X11" s="51" cm="1">
        <f t="array" aca="1" ref="X11" ca="1">_xll.VoseSimulate(ParetoObj)</f>
        <v>2.099240912397403</v>
      </c>
      <c r="Y11" s="51" cm="1">
        <f t="array" aca="1" ref="Y11" ca="1">_xll.VoseSimulate(ParetoObj)</f>
        <v>2.1985180339716086</v>
      </c>
      <c r="Z11" s="51" cm="1">
        <f t="array" aca="1" ref="Z11" ca="1">_xll.VoseSimulate(ParetoObj)</f>
        <v>2.2779113599246501</v>
      </c>
      <c r="AA11" s="51" cm="1">
        <f t="array" aca="1" ref="AA11" ca="1">_xll.VoseSimulate(ParetoObj)</f>
        <v>2.0564963490635435</v>
      </c>
    </row>
    <row r="12" spans="1:29" x14ac:dyDescent="0.45">
      <c r="B12" s="50">
        <v>101</v>
      </c>
      <c r="C12" s="51" cm="1">
        <f t="array" aca="1" ref="C12" ca="1">_xll.VoseSimulate(ParetoObj)</f>
        <v>2.5565866435655895</v>
      </c>
      <c r="D12" s="51" cm="1">
        <f t="array" aca="1" ref="D12" ca="1">_xll.VoseSimulate(ParetoObj)</f>
        <v>2.6794117383321105</v>
      </c>
      <c r="E12" s="51" cm="1">
        <f t="array" aca="1" ref="E12" ca="1">_xll.VoseSimulate(ParetoObj)</f>
        <v>2.2899981109435328</v>
      </c>
      <c r="F12" s="51" cm="1">
        <f t="array" aca="1" ref="F12" ca="1">_xll.VoseSimulate(ParetoObj)</f>
        <v>2.0572364508153904</v>
      </c>
      <c r="G12" s="51" cm="1">
        <f t="array" aca="1" ref="G12" ca="1">_xll.VoseSimulate(ParetoObj)</f>
        <v>2.0144945708385369</v>
      </c>
      <c r="H12" s="51" cm="1">
        <f t="array" aca="1" ref="H12" ca="1">_xll.VoseSimulate(ParetoObj)</f>
        <v>2.0809761482811862</v>
      </c>
      <c r="I12" s="51" cm="1">
        <f t="array" aca="1" ref="I12" ca="1">_xll.VoseSimulate(ParetoObj)</f>
        <v>2.4824826118177961</v>
      </c>
      <c r="J12" s="51" cm="1">
        <f t="array" aca="1" ref="J12" ca="1">_xll.VoseSimulate(ParetoObj)</f>
        <v>5.2598978614751166</v>
      </c>
      <c r="K12" s="51" cm="1">
        <f t="array" aca="1" ref="K12" ca="1">_xll.VoseSimulate(ParetoObj)</f>
        <v>2.1006660305253599</v>
      </c>
      <c r="L12" s="51" cm="1">
        <f t="array" aca="1" ref="L12" ca="1">_xll.VoseSimulate(ParetoObj)</f>
        <v>2.3368677551107044</v>
      </c>
      <c r="M12" s="51" cm="1">
        <f t="array" aca="1" ref="M12" ca="1">_xll.VoseSimulate(ParetoObj)</f>
        <v>2.2592232623175339</v>
      </c>
      <c r="N12" s="51" cm="1">
        <f t="array" aca="1" ref="N12" ca="1">_xll.VoseSimulate(ParetoObj)</f>
        <v>2.2609434676736231</v>
      </c>
      <c r="O12" s="51" cm="1">
        <f t="array" aca="1" ref="O12" ca="1">_xll.VoseSimulate(ParetoObj)</f>
        <v>2.4356878027303166</v>
      </c>
      <c r="P12" s="51" cm="1">
        <f t="array" aca="1" ref="P12" ca="1">_xll.VoseSimulate(ParetoObj)</f>
        <v>2.7730939183107326</v>
      </c>
      <c r="Q12" s="51" cm="1">
        <f t="array" aca="1" ref="Q12" ca="1">_xll.VoseSimulate(ParetoObj)</f>
        <v>3.197247342056587</v>
      </c>
      <c r="R12" s="51" cm="1">
        <f t="array" aca="1" ref="R12" ca="1">_xll.VoseSimulate(ParetoObj)</f>
        <v>3.7799312017569631</v>
      </c>
      <c r="S12" s="51" cm="1">
        <f t="array" aca="1" ref="S12" ca="1">_xll.VoseSimulate(ParetoObj)</f>
        <v>2.2936718921074255</v>
      </c>
      <c r="T12" s="51" cm="1">
        <f t="array" aca="1" ref="T12" ca="1">_xll.VoseSimulate(ParetoObj)</f>
        <v>2.4189772141072199</v>
      </c>
      <c r="U12" s="51" cm="1">
        <f t="array" aca="1" ref="U12" ca="1">_xll.VoseSimulate(ParetoObj)</f>
        <v>4.2055936528197355</v>
      </c>
      <c r="V12" s="51" cm="1">
        <f t="array" aca="1" ref="V12" ca="1">_xll.VoseSimulate(ParetoObj)</f>
        <v>2.0740439642115343</v>
      </c>
      <c r="W12" s="51" cm="1">
        <f t="array" aca="1" ref="W12" ca="1">_xll.VoseSimulate(ParetoObj)</f>
        <v>2.6619470896666306</v>
      </c>
      <c r="X12" s="51" cm="1">
        <f t="array" aca="1" ref="X12" ca="1">_xll.VoseSimulate(ParetoObj)</f>
        <v>2.2873969140558912</v>
      </c>
      <c r="Y12" s="51" cm="1">
        <f t="array" aca="1" ref="Y12" ca="1">_xll.VoseSimulate(ParetoObj)</f>
        <v>2.2830903911698295</v>
      </c>
      <c r="Z12" s="51" cm="1">
        <f t="array" aca="1" ref="Z12" ca="1">_xll.VoseSimulate(ParetoObj)</f>
        <v>2.0458786213869917</v>
      </c>
      <c r="AA12" s="51" cm="1">
        <f t="array" aca="1" ref="AA12" ca="1">_xll.VoseSimulate(ParetoObj)</f>
        <v>3.0022522835828953</v>
      </c>
    </row>
    <row r="13" spans="1:29" x14ac:dyDescent="0.45">
      <c r="B13" s="50">
        <v>126</v>
      </c>
      <c r="C13" s="51" cm="1">
        <f t="array" aca="1" ref="C13" ca="1">_xll.VoseSimulate(ParetoObj)</f>
        <v>2.148630736917212</v>
      </c>
      <c r="D13" s="51" cm="1">
        <f t="array" aca="1" ref="D13" ca="1">_xll.VoseSimulate(ParetoObj)</f>
        <v>2.1320469210239756</v>
      </c>
      <c r="E13" s="51" cm="1">
        <f t="array" aca="1" ref="E13" ca="1">_xll.VoseSimulate(ParetoObj)</f>
        <v>2.0572085639121647</v>
      </c>
      <c r="F13" s="51" cm="1">
        <f t="array" aca="1" ref="F13" ca="1">_xll.VoseSimulate(ParetoObj)</f>
        <v>3.585078821353771</v>
      </c>
      <c r="G13" s="51" cm="1">
        <f t="array" aca="1" ref="G13" ca="1">_xll.VoseSimulate(ParetoObj)</f>
        <v>2.3154069273293012</v>
      </c>
      <c r="H13" s="51" cm="1">
        <f t="array" aca="1" ref="H13" ca="1">_xll.VoseSimulate(ParetoObj)</f>
        <v>3.5100500053525745</v>
      </c>
      <c r="I13" s="51" cm="1">
        <f t="array" aca="1" ref="I13" ca="1">_xll.VoseSimulate(ParetoObj)</f>
        <v>2.4654396790432247</v>
      </c>
      <c r="J13" s="51" cm="1">
        <f t="array" aca="1" ref="J13" ca="1">_xll.VoseSimulate(ParetoObj)</f>
        <v>2.3686254097807655</v>
      </c>
      <c r="K13" s="51" cm="1">
        <f t="array" aca="1" ref="K13" ca="1">_xll.VoseSimulate(ParetoObj)</f>
        <v>2.7866454242178018</v>
      </c>
      <c r="L13" s="51" cm="1">
        <f t="array" aca="1" ref="L13" ca="1">_xll.VoseSimulate(ParetoObj)</f>
        <v>2.1174827446943376</v>
      </c>
      <c r="M13" s="51" cm="1">
        <f t="array" aca="1" ref="M13" ca="1">_xll.VoseSimulate(ParetoObj)</f>
        <v>2.2648524727241819</v>
      </c>
      <c r="N13" s="51" cm="1">
        <f t="array" aca="1" ref="N13" ca="1">_xll.VoseSimulate(ParetoObj)</f>
        <v>2.8731481268728642</v>
      </c>
      <c r="O13" s="51" cm="1">
        <f t="array" aca="1" ref="O13" ca="1">_xll.VoseSimulate(ParetoObj)</f>
        <v>2.8113708394555554</v>
      </c>
      <c r="P13" s="51" cm="1">
        <f t="array" aca="1" ref="P13" ca="1">_xll.VoseSimulate(ParetoObj)</f>
        <v>2.8190182577120475</v>
      </c>
      <c r="Q13" s="51" cm="1">
        <f t="array" aca="1" ref="Q13" ca="1">_xll.VoseSimulate(ParetoObj)</f>
        <v>2.0382011644891049</v>
      </c>
      <c r="R13" s="51" cm="1">
        <f t="array" aca="1" ref="R13" ca="1">_xll.VoseSimulate(ParetoObj)</f>
        <v>2.0751022023548868</v>
      </c>
      <c r="S13" s="51" cm="1">
        <f t="array" aca="1" ref="S13" ca="1">_xll.VoseSimulate(ParetoObj)</f>
        <v>2.0039757164173158</v>
      </c>
      <c r="T13" s="51" cm="1">
        <f t="array" aca="1" ref="T13" ca="1">_xll.VoseSimulate(ParetoObj)</f>
        <v>2.1312916573581129</v>
      </c>
      <c r="U13" s="51" cm="1">
        <f t="array" aca="1" ref="U13" ca="1">_xll.VoseSimulate(ParetoObj)</f>
        <v>4.1190133864303213</v>
      </c>
      <c r="V13" s="51" cm="1">
        <f t="array" aca="1" ref="V13" ca="1">_xll.VoseSimulate(ParetoObj)</f>
        <v>3.121437122258893</v>
      </c>
      <c r="W13" s="51" cm="1">
        <f t="array" aca="1" ref="W13" ca="1">_xll.VoseSimulate(ParetoObj)</f>
        <v>2.9475213816836661</v>
      </c>
      <c r="X13" s="51" cm="1">
        <f t="array" aca="1" ref="X13" ca="1">_xll.VoseSimulate(ParetoObj)</f>
        <v>2.1308881192913627</v>
      </c>
      <c r="Y13" s="51" cm="1">
        <f t="array" aca="1" ref="Y13" ca="1">_xll.VoseSimulate(ParetoObj)</f>
        <v>2.070367815250894</v>
      </c>
      <c r="Z13" s="51" cm="1">
        <f t="array" aca="1" ref="Z13" ca="1">_xll.VoseSimulate(ParetoObj)</f>
        <v>2.2828414777129744</v>
      </c>
      <c r="AA13" s="51" cm="1">
        <f t="array" aca="1" ref="AA13" ca="1">_xll.VoseSimulate(ParetoObj)</f>
        <v>2.159977541172807</v>
      </c>
    </row>
    <row r="14" spans="1:29" x14ac:dyDescent="0.45">
      <c r="B14" s="50">
        <v>151</v>
      </c>
      <c r="C14" s="51" cm="1">
        <f t="array" aca="1" ref="C14" ca="1">_xll.VoseSimulate(ParetoObj)</f>
        <v>2.3541177556112074</v>
      </c>
      <c r="D14" s="51" cm="1">
        <f t="array" aca="1" ref="D14" ca="1">_xll.VoseSimulate(ParetoObj)</f>
        <v>2.1312689517321797</v>
      </c>
      <c r="E14" s="51" cm="1">
        <f t="array" aca="1" ref="E14" ca="1">_xll.VoseSimulate(ParetoObj)</f>
        <v>2.1652710209430062</v>
      </c>
      <c r="F14" s="51" cm="1">
        <f t="array" aca="1" ref="F14" ca="1">_xll.VoseSimulate(ParetoObj)</f>
        <v>2.5562220534037654</v>
      </c>
      <c r="G14" s="51" cm="1">
        <f t="array" aca="1" ref="G14" ca="1">_xll.VoseSimulate(ParetoObj)</f>
        <v>2.5489366324112108</v>
      </c>
      <c r="H14" s="51" cm="1">
        <f t="array" aca="1" ref="H14" ca="1">_xll.VoseSimulate(ParetoObj)</f>
        <v>2.1391836339886545</v>
      </c>
      <c r="I14" s="51" cm="1">
        <f t="array" aca="1" ref="I14" ca="1">_xll.VoseSimulate(ParetoObj)</f>
        <v>2.3043920157367341</v>
      </c>
      <c r="J14" s="51" cm="1">
        <f t="array" aca="1" ref="J14" ca="1">_xll.VoseSimulate(ParetoObj)</f>
        <v>2.2181487254863606</v>
      </c>
      <c r="K14" s="51" cm="1">
        <f t="array" aca="1" ref="K14" ca="1">_xll.VoseSimulate(ParetoObj)</f>
        <v>2.295384567288314</v>
      </c>
      <c r="L14" s="51" cm="1">
        <f t="array" aca="1" ref="L14" ca="1">_xll.VoseSimulate(ParetoObj)</f>
        <v>2.0291438550402847</v>
      </c>
      <c r="M14" s="51" cm="1">
        <f t="array" aca="1" ref="M14" ca="1">_xll.VoseSimulate(ParetoObj)</f>
        <v>2.0214885451489923</v>
      </c>
      <c r="N14" s="51" cm="1">
        <f t="array" aca="1" ref="N14" ca="1">_xll.VoseSimulate(ParetoObj)</f>
        <v>2.0369776485544366</v>
      </c>
      <c r="O14" s="51" cm="1">
        <f t="array" aca="1" ref="O14" ca="1">_xll.VoseSimulate(ParetoObj)</f>
        <v>2.7299379800852539</v>
      </c>
      <c r="P14" s="51" cm="1">
        <f t="array" aca="1" ref="P14" ca="1">_xll.VoseSimulate(ParetoObj)</f>
        <v>2.4005937129214598</v>
      </c>
      <c r="Q14" s="51" cm="1">
        <f t="array" aca="1" ref="Q14" ca="1">_xll.VoseSimulate(ParetoObj)</f>
        <v>2.333405936649934</v>
      </c>
      <c r="R14" s="51" cm="1">
        <f t="array" aca="1" ref="R14" ca="1">_xll.VoseSimulate(ParetoObj)</f>
        <v>2.2933348157867308</v>
      </c>
      <c r="S14" s="51" cm="1">
        <f t="array" aca="1" ref="S14" ca="1">_xll.VoseSimulate(ParetoObj)</f>
        <v>2.240850659813689</v>
      </c>
      <c r="T14" s="51" cm="1">
        <f t="array" aca="1" ref="T14" ca="1">_xll.VoseSimulate(ParetoObj)</f>
        <v>3.1564241752695952</v>
      </c>
      <c r="U14" s="51" cm="1">
        <f t="array" aca="1" ref="U14" ca="1">_xll.VoseSimulate(ParetoObj)</f>
        <v>2.1797748067641711</v>
      </c>
      <c r="V14" s="51" cm="1">
        <f t="array" aca="1" ref="V14" ca="1">_xll.VoseSimulate(ParetoObj)</f>
        <v>2.09483408503108</v>
      </c>
      <c r="W14" s="51" cm="1">
        <f t="array" aca="1" ref="W14" ca="1">_xll.VoseSimulate(ParetoObj)</f>
        <v>2.694280026069368</v>
      </c>
      <c r="X14" s="51" cm="1">
        <f t="array" aca="1" ref="X14" ca="1">_xll.VoseSimulate(ParetoObj)</f>
        <v>2.3625123383176763</v>
      </c>
      <c r="Y14" s="51" cm="1">
        <f t="array" aca="1" ref="Y14" ca="1">_xll.VoseSimulate(ParetoObj)</f>
        <v>3.1911567724130774</v>
      </c>
      <c r="Z14" s="51" cm="1">
        <f t="array" aca="1" ref="Z14" ca="1">_xll.VoseSimulate(ParetoObj)</f>
        <v>2.3073500657481034</v>
      </c>
      <c r="AA14" s="51" cm="1">
        <f t="array" aca="1" ref="AA14" ca="1">_xll.VoseSimulate(ParetoObj)</f>
        <v>2.0626639321595821</v>
      </c>
    </row>
    <row r="15" spans="1:29" x14ac:dyDescent="0.45">
      <c r="B15" s="50">
        <v>176</v>
      </c>
      <c r="C15" s="51" cm="1">
        <f t="array" aca="1" ref="C15" ca="1">_xll.VoseSimulate(ParetoObj)</f>
        <v>3.0800456748378555</v>
      </c>
      <c r="D15" s="51" cm="1">
        <f t="array" aca="1" ref="D15" ca="1">_xll.VoseSimulate(ParetoObj)</f>
        <v>3.437144390923867</v>
      </c>
      <c r="E15" s="51" cm="1">
        <f t="array" aca="1" ref="E15" ca="1">_xll.VoseSimulate(ParetoObj)</f>
        <v>2.7506186874637639</v>
      </c>
      <c r="F15" s="51" cm="1">
        <f t="array" aca="1" ref="F15" ca="1">_xll.VoseSimulate(ParetoObj)</f>
        <v>2.2068188727412728</v>
      </c>
      <c r="G15" s="51" cm="1">
        <f t="array" aca="1" ref="G15" ca="1">_xll.VoseSimulate(ParetoObj)</f>
        <v>3.2136286042230582</v>
      </c>
      <c r="H15" s="51" cm="1">
        <f t="array" aca="1" ref="H15" ca="1">_xll.VoseSimulate(ParetoObj)</f>
        <v>2.3257049197042772</v>
      </c>
      <c r="I15" s="51" cm="1">
        <f t="array" aca="1" ref="I15" ca="1">_xll.VoseSimulate(ParetoObj)</f>
        <v>2.1053678028492961</v>
      </c>
      <c r="J15" s="51" cm="1">
        <f t="array" aca="1" ref="J15" ca="1">_xll.VoseSimulate(ParetoObj)</f>
        <v>2.0467701343092686</v>
      </c>
      <c r="K15" s="51" cm="1">
        <f t="array" aca="1" ref="K15" ca="1">_xll.VoseSimulate(ParetoObj)</f>
        <v>2.9198954490690938</v>
      </c>
      <c r="L15" s="51" cm="1">
        <f t="array" aca="1" ref="L15" ca="1">_xll.VoseSimulate(ParetoObj)</f>
        <v>2.3816869019972913</v>
      </c>
      <c r="M15" s="51" cm="1">
        <f t="array" aca="1" ref="M15" ca="1">_xll.VoseSimulate(ParetoObj)</f>
        <v>2.9470830319259447</v>
      </c>
      <c r="N15" s="51" cm="1">
        <f t="array" aca="1" ref="N15" ca="1">_xll.VoseSimulate(ParetoObj)</f>
        <v>2.5085946841472366</v>
      </c>
      <c r="O15" s="51" cm="1">
        <f t="array" aca="1" ref="O15" ca="1">_xll.VoseSimulate(ParetoObj)</f>
        <v>2.0117001454675658</v>
      </c>
      <c r="P15" s="51" cm="1">
        <f t="array" aca="1" ref="P15" ca="1">_xll.VoseSimulate(ParetoObj)</f>
        <v>2.302469355369841</v>
      </c>
      <c r="Q15" s="51" cm="1">
        <f t="array" aca="1" ref="Q15" ca="1">_xll.VoseSimulate(ParetoObj)</f>
        <v>2.7180055510914367</v>
      </c>
      <c r="R15" s="51" cm="1">
        <f t="array" aca="1" ref="R15" ca="1">_xll.VoseSimulate(ParetoObj)</f>
        <v>3.4123990344642876</v>
      </c>
      <c r="S15" s="51" cm="1">
        <f t="array" aca="1" ref="S15" ca="1">_xll.VoseSimulate(ParetoObj)</f>
        <v>3.4000686789105137</v>
      </c>
      <c r="T15" s="51" cm="1">
        <f t="array" aca="1" ref="T15" ca="1">_xll.VoseSimulate(ParetoObj)</f>
        <v>2.3062381339671942</v>
      </c>
      <c r="U15" s="51" cm="1">
        <f t="array" aca="1" ref="U15" ca="1">_xll.VoseSimulate(ParetoObj)</f>
        <v>2.0076792190832449</v>
      </c>
      <c r="V15" s="51" cm="1">
        <f t="array" aca="1" ref="V15" ca="1">_xll.VoseSimulate(ParetoObj)</f>
        <v>2.0537001707659641</v>
      </c>
      <c r="W15" s="51" cm="1">
        <f t="array" aca="1" ref="W15" ca="1">_xll.VoseSimulate(ParetoObj)</f>
        <v>2.150801600985218</v>
      </c>
      <c r="X15" s="51" cm="1">
        <f t="array" aca="1" ref="X15" ca="1">_xll.VoseSimulate(ParetoObj)</f>
        <v>2.0565468582846904</v>
      </c>
      <c r="Y15" s="51" cm="1">
        <f t="array" aca="1" ref="Y15" ca="1">_xll.VoseSimulate(ParetoObj)</f>
        <v>2.6012120272326023</v>
      </c>
      <c r="Z15" s="51" cm="1">
        <f t="array" aca="1" ref="Z15" ca="1">_xll.VoseSimulate(ParetoObj)</f>
        <v>2.5952454750657687</v>
      </c>
      <c r="AA15" s="51" cm="1">
        <f t="array" aca="1" ref="AA15" ca="1">_xll.VoseSimulate(ParetoObj)</f>
        <v>3.9054455210460675</v>
      </c>
    </row>
    <row r="16" spans="1:29" x14ac:dyDescent="0.45">
      <c r="B16" s="50">
        <v>201</v>
      </c>
      <c r="C16" s="51" cm="1">
        <f t="array" aca="1" ref="C16" ca="1">_xll.VoseSimulate(ParetoObj)</f>
        <v>3.2694714554203435</v>
      </c>
      <c r="D16" s="51" cm="1">
        <f t="array" aca="1" ref="D16" ca="1">_xll.VoseSimulate(ParetoObj)</f>
        <v>2.0090718609699296</v>
      </c>
      <c r="E16" s="51" cm="1">
        <f t="array" aca="1" ref="E16" ca="1">_xll.VoseSimulate(ParetoObj)</f>
        <v>9.9520406381958235</v>
      </c>
      <c r="F16" s="51" cm="1">
        <f t="array" aca="1" ref="F16" ca="1">_xll.VoseSimulate(ParetoObj)</f>
        <v>2.5645681196314389</v>
      </c>
      <c r="G16" s="51" cm="1">
        <f t="array" aca="1" ref="G16" ca="1">_xll.VoseSimulate(ParetoObj)</f>
        <v>2.7330433162637506</v>
      </c>
      <c r="H16" s="51" cm="1">
        <f t="array" aca="1" ref="H16" ca="1">_xll.VoseSimulate(ParetoObj)</f>
        <v>2.4565686291688427</v>
      </c>
      <c r="I16" s="51" cm="1">
        <f t="array" aca="1" ref="I16" ca="1">_xll.VoseSimulate(ParetoObj)</f>
        <v>2.0248970441882292</v>
      </c>
      <c r="J16" s="51" cm="1">
        <f t="array" aca="1" ref="J16" ca="1">_xll.VoseSimulate(ParetoObj)</f>
        <v>2.5363409263069743</v>
      </c>
      <c r="K16" s="51" cm="1">
        <f t="array" aca="1" ref="K16" ca="1">_xll.VoseSimulate(ParetoObj)</f>
        <v>2.9273398688955155</v>
      </c>
      <c r="L16" s="51" cm="1">
        <f t="array" aca="1" ref="L16" ca="1">_xll.VoseSimulate(ParetoObj)</f>
        <v>2.1092014218953592</v>
      </c>
      <c r="M16" s="51" cm="1">
        <f t="array" aca="1" ref="M16" ca="1">_xll.VoseSimulate(ParetoObj)</f>
        <v>2.0772722677309239</v>
      </c>
      <c r="N16" s="51" cm="1">
        <f t="array" aca="1" ref="N16" ca="1">_xll.VoseSimulate(ParetoObj)</f>
        <v>2.3872292071229682</v>
      </c>
      <c r="O16" s="51" cm="1">
        <f t="array" aca="1" ref="O16" ca="1">_xll.VoseSimulate(ParetoObj)</f>
        <v>2.1354418306719443</v>
      </c>
      <c r="P16" s="51" cm="1">
        <f t="array" aca="1" ref="P16" ca="1">_xll.VoseSimulate(ParetoObj)</f>
        <v>2.6253319887145055</v>
      </c>
      <c r="Q16" s="51" cm="1">
        <f t="array" aca="1" ref="Q16" ca="1">_xll.VoseSimulate(ParetoObj)</f>
        <v>2.2716090849560526</v>
      </c>
      <c r="R16" s="51" cm="1">
        <f t="array" aca="1" ref="R16" ca="1">_xll.VoseSimulate(ParetoObj)</f>
        <v>2.4776189006642513</v>
      </c>
      <c r="S16" s="51" cm="1">
        <f t="array" aca="1" ref="S16" ca="1">_xll.VoseSimulate(ParetoObj)</f>
        <v>2.062672714109941</v>
      </c>
      <c r="T16" s="51" cm="1">
        <f t="array" aca="1" ref="T16" ca="1">_xll.VoseSimulate(ParetoObj)</f>
        <v>3.0786237436335142</v>
      </c>
      <c r="U16" s="51" cm="1">
        <f t="array" aca="1" ref="U16" ca="1">_xll.VoseSimulate(ParetoObj)</f>
        <v>2.0746507054437768</v>
      </c>
      <c r="V16" s="51" cm="1">
        <f t="array" aca="1" ref="V16" ca="1">_xll.VoseSimulate(ParetoObj)</f>
        <v>2.4127603596755196</v>
      </c>
      <c r="W16" s="51" cm="1">
        <f t="array" aca="1" ref="W16" ca="1">_xll.VoseSimulate(ParetoObj)</f>
        <v>2.1972766940097777</v>
      </c>
      <c r="X16" s="51" cm="1">
        <f t="array" aca="1" ref="X16" ca="1">_xll.VoseSimulate(ParetoObj)</f>
        <v>2.4185403966041705</v>
      </c>
      <c r="Y16" s="51" cm="1">
        <f t="array" aca="1" ref="Y16" ca="1">_xll.VoseSimulate(ParetoObj)</f>
        <v>2.5318178848691497</v>
      </c>
      <c r="Z16" s="51" cm="1">
        <f t="array" aca="1" ref="Z16" ca="1">_xll.VoseSimulate(ParetoObj)</f>
        <v>2.5854840222011126</v>
      </c>
      <c r="AA16" s="51" cm="1">
        <f t="array" aca="1" ref="AA16" ca="1">_xll.VoseSimulate(ParetoObj)</f>
        <v>2.2289374542262781</v>
      </c>
    </row>
    <row r="17" spans="2:27" x14ac:dyDescent="0.45">
      <c r="B17" s="50">
        <v>226</v>
      </c>
      <c r="C17" s="51" cm="1">
        <f t="array" aca="1" ref="C17" ca="1">_xll.VoseSimulate(ParetoObj)</f>
        <v>2.2232176859473087</v>
      </c>
      <c r="D17" s="51" cm="1">
        <f t="array" aca="1" ref="D17" ca="1">_xll.VoseSimulate(ParetoObj)</f>
        <v>2.799950549227249</v>
      </c>
      <c r="E17" s="51" cm="1">
        <f t="array" aca="1" ref="E17" ca="1">_xll.VoseSimulate(ParetoObj)</f>
        <v>2.0866497009620057</v>
      </c>
      <c r="F17" s="51" cm="1">
        <f t="array" aca="1" ref="F17" ca="1">_xll.VoseSimulate(ParetoObj)</f>
        <v>2.2376625797952014</v>
      </c>
      <c r="G17" s="51" cm="1">
        <f t="array" aca="1" ref="G17" ca="1">_xll.VoseSimulate(ParetoObj)</f>
        <v>2.268400346070349</v>
      </c>
      <c r="H17" s="51" cm="1">
        <f t="array" aca="1" ref="H17" ca="1">_xll.VoseSimulate(ParetoObj)</f>
        <v>2.6732287203040408</v>
      </c>
      <c r="I17" s="51" cm="1">
        <f t="array" aca="1" ref="I17" ca="1">_xll.VoseSimulate(ParetoObj)</f>
        <v>2.9783712806759426</v>
      </c>
      <c r="J17" s="51" cm="1">
        <f t="array" aca="1" ref="J17" ca="1">_xll.VoseSimulate(ParetoObj)</f>
        <v>2.2341448523423444</v>
      </c>
      <c r="K17" s="51" cm="1">
        <f t="array" aca="1" ref="K17" ca="1">_xll.VoseSimulate(ParetoObj)</f>
        <v>2.5305939233381949</v>
      </c>
      <c r="L17" s="51" cm="1">
        <f t="array" aca="1" ref="L17" ca="1">_xll.VoseSimulate(ParetoObj)</f>
        <v>2.4034089804247873</v>
      </c>
      <c r="M17" s="51" cm="1">
        <f t="array" aca="1" ref="M17" ca="1">_xll.VoseSimulate(ParetoObj)</f>
        <v>2.1380575653820051</v>
      </c>
      <c r="N17" s="51" cm="1">
        <f t="array" aca="1" ref="N17" ca="1">_xll.VoseSimulate(ParetoObj)</f>
        <v>2.1128354858979872</v>
      </c>
      <c r="O17" s="51" cm="1">
        <f t="array" aca="1" ref="O17" ca="1">_xll.VoseSimulate(ParetoObj)</f>
        <v>3.5276604150851689</v>
      </c>
      <c r="P17" s="51" cm="1">
        <f t="array" aca="1" ref="P17" ca="1">_xll.VoseSimulate(ParetoObj)</f>
        <v>2.003848672931023</v>
      </c>
      <c r="Q17" s="51" cm="1">
        <f t="array" aca="1" ref="Q17" ca="1">_xll.VoseSimulate(ParetoObj)</f>
        <v>2.0339968680405187</v>
      </c>
      <c r="R17" s="51" cm="1">
        <f t="array" aca="1" ref="R17" ca="1">_xll.VoseSimulate(ParetoObj)</f>
        <v>2.4662192965800105</v>
      </c>
      <c r="S17" s="51" cm="1">
        <f t="array" aca="1" ref="S17" ca="1">_xll.VoseSimulate(ParetoObj)</f>
        <v>2.0115593357330517</v>
      </c>
      <c r="T17" s="51" cm="1">
        <f t="array" aca="1" ref="T17" ca="1">_xll.VoseSimulate(ParetoObj)</f>
        <v>2.2586878302351803</v>
      </c>
      <c r="U17" s="51" cm="1">
        <f t="array" aca="1" ref="U17" ca="1">_xll.VoseSimulate(ParetoObj)</f>
        <v>2.9125125524453188</v>
      </c>
      <c r="V17" s="51" cm="1">
        <f t="array" aca="1" ref="V17" ca="1">_xll.VoseSimulate(ParetoObj)</f>
        <v>2.4656580298904993</v>
      </c>
      <c r="W17" s="51" cm="1">
        <f t="array" aca="1" ref="W17" ca="1">_xll.VoseSimulate(ParetoObj)</f>
        <v>2.5828964547479289</v>
      </c>
      <c r="X17" s="51" cm="1">
        <f t="array" aca="1" ref="X17" ca="1">_xll.VoseSimulate(ParetoObj)</f>
        <v>2.0430851723099202</v>
      </c>
      <c r="Y17" s="51" cm="1">
        <f t="array" aca="1" ref="Y17" ca="1">_xll.VoseSimulate(ParetoObj)</f>
        <v>2.2733808498644272</v>
      </c>
      <c r="Z17" s="51" cm="1">
        <f t="array" aca="1" ref="Z17" ca="1">_xll.VoseSimulate(ParetoObj)</f>
        <v>2.1848482371464768</v>
      </c>
      <c r="AA17" s="51" cm="1">
        <f t="array" aca="1" ref="AA17" ca="1">_xll.VoseSimulate(ParetoObj)</f>
        <v>2.1017585500702283</v>
      </c>
    </row>
    <row r="18" spans="2:27" x14ac:dyDescent="0.45">
      <c r="B18" s="50">
        <v>251</v>
      </c>
      <c r="C18" s="51" cm="1">
        <f t="array" aca="1" ref="C18" ca="1">_xll.VoseSimulate(ParetoObj)</f>
        <v>2.4290636908923684</v>
      </c>
      <c r="D18" s="51" cm="1">
        <f t="array" aca="1" ref="D18" ca="1">_xll.VoseSimulate(ParetoObj)</f>
        <v>2.4501636853335715</v>
      </c>
      <c r="E18" s="51" cm="1">
        <f t="array" aca="1" ref="E18" ca="1">_xll.VoseSimulate(ParetoObj)</f>
        <v>2.2177285227881152</v>
      </c>
      <c r="F18" s="51" cm="1">
        <f t="array" aca="1" ref="F18" ca="1">_xll.VoseSimulate(ParetoObj)</f>
        <v>2.2504207966413556</v>
      </c>
      <c r="G18" s="51" cm="1">
        <f t="array" aca="1" ref="G18" ca="1">_xll.VoseSimulate(ParetoObj)</f>
        <v>2.0162497705870375</v>
      </c>
      <c r="H18" s="51" cm="1">
        <f t="array" aca="1" ref="H18" ca="1">_xll.VoseSimulate(ParetoObj)</f>
        <v>2.3667627183500874</v>
      </c>
      <c r="I18" s="51" cm="1">
        <f t="array" aca="1" ref="I18" ca="1">_xll.VoseSimulate(ParetoObj)</f>
        <v>2.3045972882303571</v>
      </c>
      <c r="J18" s="51" cm="1">
        <f t="array" aca="1" ref="J18" ca="1">_xll.VoseSimulate(ParetoObj)</f>
        <v>2.4075071628733209</v>
      </c>
      <c r="K18" s="51" cm="1">
        <f t="array" aca="1" ref="K18" ca="1">_xll.VoseSimulate(ParetoObj)</f>
        <v>2.2625263782904752</v>
      </c>
      <c r="L18" s="51" cm="1">
        <f t="array" aca="1" ref="L18" ca="1">_xll.VoseSimulate(ParetoObj)</f>
        <v>2.648814245043777</v>
      </c>
      <c r="M18" s="51" cm="1">
        <f t="array" aca="1" ref="M18" ca="1">_xll.VoseSimulate(ParetoObj)</f>
        <v>2.1462212917399732</v>
      </c>
      <c r="N18" s="51" cm="1">
        <f t="array" aca="1" ref="N18" ca="1">_xll.VoseSimulate(ParetoObj)</f>
        <v>2.0600324490517514</v>
      </c>
      <c r="O18" s="51" cm="1">
        <f t="array" aca="1" ref="O18" ca="1">_xll.VoseSimulate(ParetoObj)</f>
        <v>2.4143697341596004</v>
      </c>
      <c r="P18" s="51" cm="1">
        <f t="array" aca="1" ref="P18" ca="1">_xll.VoseSimulate(ParetoObj)</f>
        <v>2.0430205727749695</v>
      </c>
      <c r="Q18" s="51" cm="1">
        <f t="array" aca="1" ref="Q18" ca="1">_xll.VoseSimulate(ParetoObj)</f>
        <v>2.6706517201233599</v>
      </c>
      <c r="R18" s="51" cm="1">
        <f t="array" aca="1" ref="R18" ca="1">_xll.VoseSimulate(ParetoObj)</f>
        <v>2.98152322565796</v>
      </c>
      <c r="S18" s="51" cm="1">
        <f t="array" aca="1" ref="S18" ca="1">_xll.VoseSimulate(ParetoObj)</f>
        <v>2.3512417167180519</v>
      </c>
      <c r="T18" s="51" cm="1">
        <f t="array" aca="1" ref="T18" ca="1">_xll.VoseSimulate(ParetoObj)</f>
        <v>2.0478234996294038</v>
      </c>
      <c r="U18" s="51" cm="1">
        <f t="array" aca="1" ref="U18" ca="1">_xll.VoseSimulate(ParetoObj)</f>
        <v>5.8431209843470571</v>
      </c>
      <c r="V18" s="51" cm="1">
        <f t="array" aca="1" ref="V18" ca="1">_xll.VoseSimulate(ParetoObj)</f>
        <v>2.4399161947097876</v>
      </c>
      <c r="W18" s="51" cm="1">
        <f t="array" aca="1" ref="W18" ca="1">_xll.VoseSimulate(ParetoObj)</f>
        <v>4.6342522700341569</v>
      </c>
      <c r="X18" s="51" cm="1">
        <f t="array" aca="1" ref="X18" ca="1">_xll.VoseSimulate(ParetoObj)</f>
        <v>2.0455562150627156</v>
      </c>
      <c r="Y18" s="51" cm="1">
        <f t="array" aca="1" ref="Y18" ca="1">_xll.VoseSimulate(ParetoObj)</f>
        <v>2.1520444650626387</v>
      </c>
      <c r="Z18" s="51" cm="1">
        <f t="array" aca="1" ref="Z18" ca="1">_xll.VoseSimulate(ParetoObj)</f>
        <v>2.1706506487977624</v>
      </c>
      <c r="AA18" s="51" cm="1">
        <f t="array" aca="1" ref="AA18" ca="1">_xll.VoseSimulate(ParetoObj)</f>
        <v>2.1530072951945938</v>
      </c>
    </row>
    <row r="19" spans="2:27" x14ac:dyDescent="0.45">
      <c r="B19" s="50">
        <v>276</v>
      </c>
      <c r="C19" s="51" cm="1">
        <f t="array" aca="1" ref="C19" ca="1">_xll.VoseSimulate(ParetoObj)</f>
        <v>2.3483715478689398</v>
      </c>
      <c r="D19" s="51" cm="1">
        <f t="array" aca="1" ref="D19" ca="1">_xll.VoseSimulate(ParetoObj)</f>
        <v>2.1434865406710415</v>
      </c>
      <c r="E19" s="51" cm="1">
        <f t="array" aca="1" ref="E19" ca="1">_xll.VoseSimulate(ParetoObj)</f>
        <v>2.0098361491263215</v>
      </c>
      <c r="F19" s="51" cm="1">
        <f t="array" aca="1" ref="F19" ca="1">_xll.VoseSimulate(ParetoObj)</f>
        <v>2.5107215848137159</v>
      </c>
      <c r="G19" s="51" cm="1">
        <f t="array" aca="1" ref="G19" ca="1">_xll.VoseSimulate(ParetoObj)</f>
        <v>2.7639058748523246</v>
      </c>
      <c r="H19" s="51" cm="1">
        <f t="array" aca="1" ref="H19" ca="1">_xll.VoseSimulate(ParetoObj)</f>
        <v>2.1909503094841769</v>
      </c>
      <c r="I19" s="51" cm="1">
        <f t="array" aca="1" ref="I19" ca="1">_xll.VoseSimulate(ParetoObj)</f>
        <v>2.4508381583071821</v>
      </c>
      <c r="J19" s="51" cm="1">
        <f t="array" aca="1" ref="J19" ca="1">_xll.VoseSimulate(ParetoObj)</f>
        <v>3.0835803319967421</v>
      </c>
      <c r="K19" s="51" cm="1">
        <f t="array" aca="1" ref="K19" ca="1">_xll.VoseSimulate(ParetoObj)</f>
        <v>2.4900329465256998</v>
      </c>
      <c r="L19" s="51" cm="1">
        <f t="array" aca="1" ref="L19" ca="1">_xll.VoseSimulate(ParetoObj)</f>
        <v>2.3450368430560933</v>
      </c>
      <c r="M19" s="51" cm="1">
        <f t="array" aca="1" ref="M19" ca="1">_xll.VoseSimulate(ParetoObj)</f>
        <v>3.1718045228247411</v>
      </c>
      <c r="N19" s="51" cm="1">
        <f t="array" aca="1" ref="N19" ca="1">_xll.VoseSimulate(ParetoObj)</f>
        <v>2.0454951733204725</v>
      </c>
      <c r="O19" s="51" cm="1">
        <f t="array" aca="1" ref="O19" ca="1">_xll.VoseSimulate(ParetoObj)</f>
        <v>2.0283183441997319</v>
      </c>
      <c r="P19" s="51" cm="1">
        <f t="array" aca="1" ref="P19" ca="1">_xll.VoseSimulate(ParetoObj)</f>
        <v>2.009478835421886</v>
      </c>
      <c r="Q19" s="51" cm="1">
        <f t="array" aca="1" ref="Q19" ca="1">_xll.VoseSimulate(ParetoObj)</f>
        <v>2.0527416419182365</v>
      </c>
      <c r="R19" s="51" cm="1">
        <f t="array" aca="1" ref="R19" ca="1">_xll.VoseSimulate(ParetoObj)</f>
        <v>2.9095121485561335</v>
      </c>
      <c r="S19" s="51" cm="1">
        <f t="array" aca="1" ref="S19" ca="1">_xll.VoseSimulate(ParetoObj)</f>
        <v>3.0048836099535845</v>
      </c>
      <c r="T19" s="51" cm="1">
        <f t="array" aca="1" ref="T19" ca="1">_xll.VoseSimulate(ParetoObj)</f>
        <v>3.4649715623778237</v>
      </c>
      <c r="U19" s="51" cm="1">
        <f t="array" aca="1" ref="U19" ca="1">_xll.VoseSimulate(ParetoObj)</f>
        <v>4.9653943935365765</v>
      </c>
      <c r="V19" s="51" cm="1">
        <f t="array" aca="1" ref="V19" ca="1">_xll.VoseSimulate(ParetoObj)</f>
        <v>3.1997530345339937</v>
      </c>
      <c r="W19" s="51" cm="1">
        <f t="array" aca="1" ref="W19" ca="1">_xll.VoseSimulate(ParetoObj)</f>
        <v>2.0391988056584212</v>
      </c>
      <c r="X19" s="51" cm="1">
        <f t="array" aca="1" ref="X19" ca="1">_xll.VoseSimulate(ParetoObj)</f>
        <v>2.6410747712288956</v>
      </c>
      <c r="Y19" s="51" cm="1">
        <f t="array" aca="1" ref="Y19" ca="1">_xll.VoseSimulate(ParetoObj)</f>
        <v>2.6135523130401097</v>
      </c>
      <c r="Z19" s="51" cm="1">
        <f t="array" aca="1" ref="Z19" ca="1">_xll.VoseSimulate(ParetoObj)</f>
        <v>3.309357333942716</v>
      </c>
      <c r="AA19" s="51" cm="1">
        <f t="array" aca="1" ref="AA19" ca="1">_xll.VoseSimulate(ParetoObj)</f>
        <v>2.1087121591888325</v>
      </c>
    </row>
    <row r="20" spans="2:27" x14ac:dyDescent="0.45">
      <c r="B20" s="50">
        <v>301</v>
      </c>
      <c r="C20" s="51" cm="1">
        <f t="array" aca="1" ref="C20" ca="1">_xll.VoseSimulate(ParetoObj)</f>
        <v>2.1162758621245121</v>
      </c>
      <c r="D20" s="51" cm="1">
        <f t="array" aca="1" ref="D20" ca="1">_xll.VoseSimulate(ParetoObj)</f>
        <v>2.3923003858740075</v>
      </c>
      <c r="E20" s="51" cm="1">
        <f t="array" aca="1" ref="E20" ca="1">_xll.VoseSimulate(ParetoObj)</f>
        <v>2.1364586207896892</v>
      </c>
      <c r="F20" s="51" cm="1">
        <f t="array" aca="1" ref="F20" ca="1">_xll.VoseSimulate(ParetoObj)</f>
        <v>2.0906425901144203</v>
      </c>
      <c r="G20" s="51" cm="1">
        <f t="array" aca="1" ref="G20" ca="1">_xll.VoseSimulate(ParetoObj)</f>
        <v>3.8357702672752998</v>
      </c>
      <c r="H20" s="51" cm="1">
        <f t="array" aca="1" ref="H20" ca="1">_xll.VoseSimulate(ParetoObj)</f>
        <v>2.8010193451121301</v>
      </c>
      <c r="I20" s="51" cm="1">
        <f t="array" aca="1" ref="I20" ca="1">_xll.VoseSimulate(ParetoObj)</f>
        <v>2.3666925246097845</v>
      </c>
      <c r="J20" s="51" cm="1">
        <f t="array" aca="1" ref="J20" ca="1">_xll.VoseSimulate(ParetoObj)</f>
        <v>2.0256515790995189</v>
      </c>
      <c r="K20" s="51" cm="1">
        <f t="array" aca="1" ref="K20" ca="1">_xll.VoseSimulate(ParetoObj)</f>
        <v>2.8091051504758791</v>
      </c>
      <c r="L20" s="51" cm="1">
        <f t="array" aca="1" ref="L20" ca="1">_xll.VoseSimulate(ParetoObj)</f>
        <v>3.1732956865162691</v>
      </c>
      <c r="M20" s="51" cm="1">
        <f t="array" aca="1" ref="M20" ca="1">_xll.VoseSimulate(ParetoObj)</f>
        <v>2.655735818151169</v>
      </c>
      <c r="N20" s="51" cm="1">
        <f t="array" aca="1" ref="N20" ca="1">_xll.VoseSimulate(ParetoObj)</f>
        <v>2.1045440414017662</v>
      </c>
      <c r="O20" s="51" cm="1">
        <f t="array" aca="1" ref="O20" ca="1">_xll.VoseSimulate(ParetoObj)</f>
        <v>2.349800810069627</v>
      </c>
      <c r="P20" s="51" cm="1">
        <f t="array" aca="1" ref="P20" ca="1">_xll.VoseSimulate(ParetoObj)</f>
        <v>2.3135312855164609</v>
      </c>
      <c r="Q20" s="51" cm="1">
        <f t="array" aca="1" ref="Q20" ca="1">_xll.VoseSimulate(ParetoObj)</f>
        <v>2.0108601551036704</v>
      </c>
      <c r="R20" s="51" cm="1">
        <f t="array" aca="1" ref="R20" ca="1">_xll.VoseSimulate(ParetoObj)</f>
        <v>2.1287790581886497</v>
      </c>
      <c r="S20" s="51" cm="1">
        <f t="array" aca="1" ref="S20" ca="1">_xll.VoseSimulate(ParetoObj)</f>
        <v>2.1202040637454931</v>
      </c>
      <c r="T20" s="51" cm="1">
        <f t="array" aca="1" ref="T20" ca="1">_xll.VoseSimulate(ParetoObj)</f>
        <v>2.6140432746913702</v>
      </c>
      <c r="U20" s="51" cm="1">
        <f t="array" aca="1" ref="U20" ca="1">_xll.VoseSimulate(ParetoObj)</f>
        <v>3.1803673436843187</v>
      </c>
      <c r="V20" s="51" cm="1">
        <f t="array" aca="1" ref="V20" ca="1">_xll.VoseSimulate(ParetoObj)</f>
        <v>2.039062708348542</v>
      </c>
      <c r="W20" s="51" cm="1">
        <f t="array" aca="1" ref="W20" ca="1">_xll.VoseSimulate(ParetoObj)</f>
        <v>2.9527340038680272</v>
      </c>
      <c r="X20" s="51" cm="1">
        <f t="array" aca="1" ref="X20" ca="1">_xll.VoseSimulate(ParetoObj)</f>
        <v>2.1276955706219578</v>
      </c>
      <c r="Y20" s="51" cm="1">
        <f t="array" aca="1" ref="Y20" ca="1">_xll.VoseSimulate(ParetoObj)</f>
        <v>2.0920218352952635</v>
      </c>
      <c r="Z20" s="51" cm="1">
        <f t="array" aca="1" ref="Z20" ca="1">_xll.VoseSimulate(ParetoObj)</f>
        <v>2.1289524140997487</v>
      </c>
      <c r="AA20" s="51" cm="1">
        <f t="array" aca="1" ref="AA20" ca="1">_xll.VoseSimulate(ParetoObj)</f>
        <v>2.237023776882729</v>
      </c>
    </row>
    <row r="21" spans="2:27" x14ac:dyDescent="0.45">
      <c r="B21" s="50">
        <v>326</v>
      </c>
      <c r="C21" s="51" cm="1">
        <f t="array" aca="1" ref="C21" ca="1">_xll.VoseSimulate(ParetoObj)</f>
        <v>3.1372439668334291</v>
      </c>
      <c r="D21" s="51" cm="1">
        <f t="array" aca="1" ref="D21" ca="1">_xll.VoseSimulate(ParetoObj)</f>
        <v>2.7425579593485914</v>
      </c>
      <c r="E21" s="51" cm="1">
        <f t="array" aca="1" ref="E21" ca="1">_xll.VoseSimulate(ParetoObj)</f>
        <v>2.3923937337942363</v>
      </c>
      <c r="F21" s="51" cm="1">
        <f t="array" aca="1" ref="F21" ca="1">_xll.VoseSimulate(ParetoObj)</f>
        <v>2.0003802528873633</v>
      </c>
      <c r="G21" s="51" cm="1">
        <f t="array" aca="1" ref="G21" ca="1">_xll.VoseSimulate(ParetoObj)</f>
        <v>2.1597915720685519</v>
      </c>
      <c r="H21" s="51" cm="1">
        <f t="array" aca="1" ref="H21" ca="1">_xll.VoseSimulate(ParetoObj)</f>
        <v>3.6016730339833742</v>
      </c>
      <c r="I21" s="51" cm="1">
        <f t="array" aca="1" ref="I21" ca="1">_xll.VoseSimulate(ParetoObj)</f>
        <v>2.0569389849762882</v>
      </c>
      <c r="J21" s="51" cm="1">
        <f t="array" aca="1" ref="J21" ca="1">_xll.VoseSimulate(ParetoObj)</f>
        <v>2.1168214736213864</v>
      </c>
      <c r="K21" s="51" cm="1">
        <f t="array" aca="1" ref="K21" ca="1">_xll.VoseSimulate(ParetoObj)</f>
        <v>2.303789852513185</v>
      </c>
      <c r="L21" s="51" cm="1">
        <f t="array" aca="1" ref="L21" ca="1">_xll.VoseSimulate(ParetoObj)</f>
        <v>2.0325234531692775</v>
      </c>
      <c r="M21" s="51" cm="1">
        <f t="array" aca="1" ref="M21" ca="1">_xll.VoseSimulate(ParetoObj)</f>
        <v>2.1358879430767606</v>
      </c>
      <c r="N21" s="51" cm="1">
        <f t="array" aca="1" ref="N21" ca="1">_xll.VoseSimulate(ParetoObj)</f>
        <v>2.3257211342053301</v>
      </c>
      <c r="O21" s="51" cm="1">
        <f t="array" aca="1" ref="O21" ca="1">_xll.VoseSimulate(ParetoObj)</f>
        <v>3.0965498770961992</v>
      </c>
      <c r="P21" s="51" cm="1">
        <f t="array" aca="1" ref="P21" ca="1">_xll.VoseSimulate(ParetoObj)</f>
        <v>2.638666450238083</v>
      </c>
      <c r="Q21" s="51" cm="1">
        <f t="array" aca="1" ref="Q21" ca="1">_xll.VoseSimulate(ParetoObj)</f>
        <v>3.0623077586074801</v>
      </c>
      <c r="R21" s="51" cm="1">
        <f t="array" aca="1" ref="R21" ca="1">_xll.VoseSimulate(ParetoObj)</f>
        <v>4.2724865282841851</v>
      </c>
      <c r="S21" s="51" cm="1">
        <f t="array" aca="1" ref="S21" ca="1">_xll.VoseSimulate(ParetoObj)</f>
        <v>2.218669083340906</v>
      </c>
      <c r="T21" s="51" cm="1">
        <f t="array" aca="1" ref="T21" ca="1">_xll.VoseSimulate(ParetoObj)</f>
        <v>3.2633673595342438</v>
      </c>
      <c r="U21" s="51" cm="1">
        <f t="array" aca="1" ref="U21" ca="1">_xll.VoseSimulate(ParetoObj)</f>
        <v>2.3682507509263013</v>
      </c>
      <c r="V21" s="51" cm="1">
        <f t="array" aca="1" ref="V21" ca="1">_xll.VoseSimulate(ParetoObj)</f>
        <v>2.4148043791550511</v>
      </c>
      <c r="W21" s="51" cm="1">
        <f t="array" aca="1" ref="W21" ca="1">_xll.VoseSimulate(ParetoObj)</f>
        <v>2.2019760666304804</v>
      </c>
      <c r="X21" s="51" cm="1">
        <f t="array" aca="1" ref="X21" ca="1">_xll.VoseSimulate(ParetoObj)</f>
        <v>4.2997688398837575</v>
      </c>
      <c r="Y21" s="51" cm="1">
        <f t="array" aca="1" ref="Y21" ca="1">_xll.VoseSimulate(ParetoObj)</f>
        <v>2.402814488271364</v>
      </c>
      <c r="Z21" s="51" cm="1">
        <f t="array" aca="1" ref="Z21" ca="1">_xll.VoseSimulate(ParetoObj)</f>
        <v>2.2759910153264116</v>
      </c>
      <c r="AA21" s="51" cm="1">
        <f t="array" aca="1" ref="AA21" ca="1">_xll.VoseSimulate(ParetoObj)</f>
        <v>2.0809120251922861</v>
      </c>
    </row>
    <row r="22" spans="2:27" x14ac:dyDescent="0.45">
      <c r="B22" s="50">
        <v>351</v>
      </c>
      <c r="C22" s="51" cm="1">
        <f t="array" aca="1" ref="C22" ca="1">_xll.VoseSimulate(ParetoObj)</f>
        <v>2.1974190184018618</v>
      </c>
      <c r="D22" s="51" cm="1">
        <f t="array" aca="1" ref="D22" ca="1">_xll.VoseSimulate(ParetoObj)</f>
        <v>2.282591003036893</v>
      </c>
      <c r="E22" s="51" cm="1">
        <f t="array" aca="1" ref="E22" ca="1">_xll.VoseSimulate(ParetoObj)</f>
        <v>2.3742586531809144</v>
      </c>
      <c r="F22" s="51" cm="1">
        <f t="array" aca="1" ref="F22" ca="1">_xll.VoseSimulate(ParetoObj)</f>
        <v>2.3204696494130892</v>
      </c>
      <c r="G22" s="51" cm="1">
        <f t="array" aca="1" ref="G22" ca="1">_xll.VoseSimulate(ParetoObj)</f>
        <v>2.9272187342833731</v>
      </c>
      <c r="H22" s="51" cm="1">
        <f t="array" aca="1" ref="H22" ca="1">_xll.VoseSimulate(ParetoObj)</f>
        <v>2.4308129400480825</v>
      </c>
      <c r="I22" s="51" cm="1">
        <f t="array" aca="1" ref="I22" ca="1">_xll.VoseSimulate(ParetoObj)</f>
        <v>2.4223438923006344</v>
      </c>
      <c r="J22" s="51" cm="1">
        <f t="array" aca="1" ref="J22" ca="1">_xll.VoseSimulate(ParetoObj)</f>
        <v>2.2524380611850225</v>
      </c>
      <c r="K22" s="51" cm="1">
        <f t="array" aca="1" ref="K22" ca="1">_xll.VoseSimulate(ParetoObj)</f>
        <v>2.0101695381958753</v>
      </c>
      <c r="L22" s="51" cm="1">
        <f t="array" aca="1" ref="L22" ca="1">_xll.VoseSimulate(ParetoObj)</f>
        <v>2.083888444478903</v>
      </c>
      <c r="M22" s="51" cm="1">
        <f t="array" aca="1" ref="M22" ca="1">_xll.VoseSimulate(ParetoObj)</f>
        <v>2.1641442205811661</v>
      </c>
      <c r="N22" s="51" cm="1">
        <f t="array" aca="1" ref="N22" ca="1">_xll.VoseSimulate(ParetoObj)</f>
        <v>2.0597915327204421</v>
      </c>
      <c r="O22" s="51" cm="1">
        <f t="array" aca="1" ref="O22" ca="1">_xll.VoseSimulate(ParetoObj)</f>
        <v>2.0030641356321333</v>
      </c>
      <c r="P22" s="51" cm="1">
        <f t="array" aca="1" ref="P22" ca="1">_xll.VoseSimulate(ParetoObj)</f>
        <v>2.03830204424025</v>
      </c>
      <c r="Q22" s="51" cm="1">
        <f t="array" aca="1" ref="Q22" ca="1">_xll.VoseSimulate(ParetoObj)</f>
        <v>2.0592583599127741</v>
      </c>
      <c r="R22" s="51" cm="1">
        <f t="array" aca="1" ref="R22" ca="1">_xll.VoseSimulate(ParetoObj)</f>
        <v>2.1696451955031133</v>
      </c>
      <c r="S22" s="51" cm="1">
        <f t="array" aca="1" ref="S22" ca="1">_xll.VoseSimulate(ParetoObj)</f>
        <v>3.0501757065909305</v>
      </c>
      <c r="T22" s="51" cm="1">
        <f t="array" aca="1" ref="T22" ca="1">_xll.VoseSimulate(ParetoObj)</f>
        <v>2.3779640510255935</v>
      </c>
      <c r="U22" s="51" cm="1">
        <f t="array" aca="1" ref="U22" ca="1">_xll.VoseSimulate(ParetoObj)</f>
        <v>2.2063485330789421</v>
      </c>
      <c r="V22" s="51" cm="1">
        <f t="array" aca="1" ref="V22" ca="1">_xll.VoseSimulate(ParetoObj)</f>
        <v>3.1422684142462747</v>
      </c>
      <c r="W22" s="51" cm="1">
        <f t="array" aca="1" ref="W22" ca="1">_xll.VoseSimulate(ParetoObj)</f>
        <v>2.2430031024410231</v>
      </c>
      <c r="X22" s="51" cm="1">
        <f t="array" aca="1" ref="X22" ca="1">_xll.VoseSimulate(ParetoObj)</f>
        <v>2.0992114955632868</v>
      </c>
      <c r="Y22" s="51" cm="1">
        <f t="array" aca="1" ref="Y22" ca="1">_xll.VoseSimulate(ParetoObj)</f>
        <v>2.0804641261875769</v>
      </c>
      <c r="Z22" s="51" cm="1">
        <f t="array" aca="1" ref="Z22" ca="1">_xll.VoseSimulate(ParetoObj)</f>
        <v>4.5111453804351545</v>
      </c>
      <c r="AA22" s="51" cm="1">
        <f t="array" aca="1" ref="AA22" ca="1">_xll.VoseSimulate(ParetoObj)</f>
        <v>2.9240816272161934</v>
      </c>
    </row>
    <row r="23" spans="2:27" x14ac:dyDescent="0.45">
      <c r="B23" s="50">
        <v>376</v>
      </c>
      <c r="C23" s="51" cm="1">
        <f t="array" aca="1" ref="C23" ca="1">_xll.VoseSimulate(ParetoObj)</f>
        <v>2.1459876349778981</v>
      </c>
      <c r="D23" s="51" cm="1">
        <f t="array" aca="1" ref="D23" ca="1">_xll.VoseSimulate(ParetoObj)</f>
        <v>2.1292291964770884</v>
      </c>
      <c r="E23" s="51" cm="1">
        <f t="array" aca="1" ref="E23" ca="1">_xll.VoseSimulate(ParetoObj)</f>
        <v>2.0494448857876546</v>
      </c>
      <c r="F23" s="51" cm="1">
        <f t="array" aca="1" ref="F23" ca="1">_xll.VoseSimulate(ParetoObj)</f>
        <v>2.0331992106244923</v>
      </c>
      <c r="G23" s="51" cm="1">
        <f t="array" aca="1" ref="G23" ca="1">_xll.VoseSimulate(ParetoObj)</f>
        <v>2.0205373282079435</v>
      </c>
      <c r="H23" s="51" cm="1">
        <f t="array" aca="1" ref="H23" ca="1">_xll.VoseSimulate(ParetoObj)</f>
        <v>3.3742743943727573</v>
      </c>
      <c r="I23" s="51" cm="1">
        <f t="array" aca="1" ref="I23" ca="1">_xll.VoseSimulate(ParetoObj)</f>
        <v>2.3657990405620306</v>
      </c>
      <c r="J23" s="51" cm="1">
        <f t="array" aca="1" ref="J23" ca="1">_xll.VoseSimulate(ParetoObj)</f>
        <v>2.0113872644193114</v>
      </c>
      <c r="K23" s="51" cm="1">
        <f t="array" aca="1" ref="K23" ca="1">_xll.VoseSimulate(ParetoObj)</f>
        <v>2.1553293354150287</v>
      </c>
      <c r="L23" s="51" cm="1">
        <f t="array" aca="1" ref="L23" ca="1">_xll.VoseSimulate(ParetoObj)</f>
        <v>2.7822003600133574</v>
      </c>
      <c r="M23" s="51" cm="1">
        <f t="array" aca="1" ref="M23" ca="1">_xll.VoseSimulate(ParetoObj)</f>
        <v>2.6666832797482725</v>
      </c>
      <c r="N23" s="51" cm="1">
        <f t="array" aca="1" ref="N23" ca="1">_xll.VoseSimulate(ParetoObj)</f>
        <v>2.3307291007071789</v>
      </c>
      <c r="O23" s="51" cm="1">
        <f t="array" aca="1" ref="O23" ca="1">_xll.VoseSimulate(ParetoObj)</f>
        <v>2.113045815447288</v>
      </c>
      <c r="P23" s="51" cm="1">
        <f t="array" aca="1" ref="P23" ca="1">_xll.VoseSimulate(ParetoObj)</f>
        <v>2.1176989615820321</v>
      </c>
      <c r="Q23" s="51" cm="1">
        <f t="array" aca="1" ref="Q23" ca="1">_xll.VoseSimulate(ParetoObj)</f>
        <v>3.4426957805764795</v>
      </c>
      <c r="R23" s="51" cm="1">
        <f t="array" aca="1" ref="R23" ca="1">_xll.VoseSimulate(ParetoObj)</f>
        <v>2.5449107515329574</v>
      </c>
      <c r="S23" s="51" cm="1">
        <f t="array" aca="1" ref="S23" ca="1">_xll.VoseSimulate(ParetoObj)</f>
        <v>2.0120384244273413</v>
      </c>
      <c r="T23" s="51" cm="1">
        <f t="array" aca="1" ref="T23" ca="1">_xll.VoseSimulate(ParetoObj)</f>
        <v>2.1010136858373047</v>
      </c>
      <c r="U23" s="51" cm="1">
        <f t="array" aca="1" ref="U23" ca="1">_xll.VoseSimulate(ParetoObj)</f>
        <v>2.1058928577533074</v>
      </c>
      <c r="V23" s="51" cm="1">
        <f t="array" aca="1" ref="V23" ca="1">_xll.VoseSimulate(ParetoObj)</f>
        <v>2.3367259277190575</v>
      </c>
      <c r="W23" s="51" cm="1">
        <f t="array" aca="1" ref="W23" ca="1">_xll.VoseSimulate(ParetoObj)</f>
        <v>2.3986125977377104</v>
      </c>
      <c r="X23" s="51" cm="1">
        <f t="array" aca="1" ref="X23" ca="1">_xll.VoseSimulate(ParetoObj)</f>
        <v>2.5010592191671961</v>
      </c>
      <c r="Y23" s="51" cm="1">
        <f t="array" aca="1" ref="Y23" ca="1">_xll.VoseSimulate(ParetoObj)</f>
        <v>2.0710442806142511</v>
      </c>
      <c r="Z23" s="51" cm="1">
        <f t="array" aca="1" ref="Z23" ca="1">_xll.VoseSimulate(ParetoObj)</f>
        <v>2.1535219818234252</v>
      </c>
      <c r="AA23" s="51" cm="1">
        <f t="array" aca="1" ref="AA23" ca="1">_xll.VoseSimulate(ParetoObj)</f>
        <v>2.2868124053054513</v>
      </c>
    </row>
    <row r="24" spans="2:27" x14ac:dyDescent="0.45">
      <c r="B24" s="50">
        <v>401</v>
      </c>
      <c r="C24" s="51" cm="1">
        <f t="array" aca="1" ref="C24" ca="1">_xll.VoseSimulate(ParetoObj)</f>
        <v>4.101402334278351</v>
      </c>
      <c r="D24" s="51" cm="1">
        <f t="array" aca="1" ref="D24" ca="1">_xll.VoseSimulate(ParetoObj)</f>
        <v>2.2951550354097408</v>
      </c>
      <c r="E24" s="51" cm="1">
        <f t="array" aca="1" ref="E24" ca="1">_xll.VoseSimulate(ParetoObj)</f>
        <v>2.1228219703090723</v>
      </c>
      <c r="F24" s="51" cm="1">
        <f t="array" aca="1" ref="F24" ca="1">_xll.VoseSimulate(ParetoObj)</f>
        <v>2.4892153720347432</v>
      </c>
      <c r="G24" s="51" cm="1">
        <f t="array" aca="1" ref="G24" ca="1">_xll.VoseSimulate(ParetoObj)</f>
        <v>2.2419364123572363</v>
      </c>
      <c r="H24" s="51" cm="1">
        <f t="array" aca="1" ref="H24" ca="1">_xll.VoseSimulate(ParetoObj)</f>
        <v>2.1217434803699904</v>
      </c>
      <c r="I24" s="51" cm="1">
        <f t="array" aca="1" ref="I24" ca="1">_xll.VoseSimulate(ParetoObj)</f>
        <v>2.1485734398865572</v>
      </c>
      <c r="J24" s="51" cm="1">
        <f t="array" aca="1" ref="J24" ca="1">_xll.VoseSimulate(ParetoObj)</f>
        <v>3.4181974569018445</v>
      </c>
      <c r="K24" s="51" cm="1">
        <f t="array" aca="1" ref="K24" ca="1">_xll.VoseSimulate(ParetoObj)</f>
        <v>2.1701371134344494</v>
      </c>
      <c r="L24" s="51" cm="1">
        <f t="array" aca="1" ref="L24" ca="1">_xll.VoseSimulate(ParetoObj)</f>
        <v>2.3070984848025882</v>
      </c>
      <c r="M24" s="51" cm="1">
        <f t="array" aca="1" ref="M24" ca="1">_xll.VoseSimulate(ParetoObj)</f>
        <v>2.0744071766470809</v>
      </c>
      <c r="N24" s="51" cm="1">
        <f t="array" aca="1" ref="N24" ca="1">_xll.VoseSimulate(ParetoObj)</f>
        <v>2.7086222283211852</v>
      </c>
      <c r="O24" s="51" cm="1">
        <f t="array" aca="1" ref="O24" ca="1">_xll.VoseSimulate(ParetoObj)</f>
        <v>2.1133530838404688</v>
      </c>
      <c r="P24" s="51" cm="1">
        <f t="array" aca="1" ref="P24" ca="1">_xll.VoseSimulate(ParetoObj)</f>
        <v>4.7789309157495614</v>
      </c>
      <c r="Q24" s="51" cm="1">
        <f t="array" aca="1" ref="Q24" ca="1">_xll.VoseSimulate(ParetoObj)</f>
        <v>2.0825169198870279</v>
      </c>
      <c r="R24" s="51" cm="1">
        <f t="array" aca="1" ref="R24" ca="1">_xll.VoseSimulate(ParetoObj)</f>
        <v>2.203245783855567</v>
      </c>
      <c r="S24" s="51" cm="1">
        <f t="array" aca="1" ref="S24" ca="1">_xll.VoseSimulate(ParetoObj)</f>
        <v>2.9348855721841471</v>
      </c>
      <c r="T24" s="51" cm="1">
        <f t="array" aca="1" ref="T24" ca="1">_xll.VoseSimulate(ParetoObj)</f>
        <v>2.9072527622779076</v>
      </c>
      <c r="U24" s="51" cm="1">
        <f t="array" aca="1" ref="U24" ca="1">_xll.VoseSimulate(ParetoObj)</f>
        <v>2.470281288240701</v>
      </c>
      <c r="V24" s="51" cm="1">
        <f t="array" aca="1" ref="V24" ca="1">_xll.VoseSimulate(ParetoObj)</f>
        <v>2.4690834183031547</v>
      </c>
      <c r="W24" s="51" cm="1">
        <f t="array" aca="1" ref="W24" ca="1">_xll.VoseSimulate(ParetoObj)</f>
        <v>2.0951360092567053</v>
      </c>
      <c r="X24" s="51" cm="1">
        <f t="array" aca="1" ref="X24" ca="1">_xll.VoseSimulate(ParetoObj)</f>
        <v>2.4080454460873497</v>
      </c>
      <c r="Y24" s="51" cm="1">
        <f t="array" aca="1" ref="Y24" ca="1">_xll.VoseSimulate(ParetoObj)</f>
        <v>2.2876819080262192</v>
      </c>
      <c r="Z24" s="51" cm="1">
        <f t="array" aca="1" ref="Z24" ca="1">_xll.VoseSimulate(ParetoObj)</f>
        <v>2.0471942553579483</v>
      </c>
      <c r="AA24" s="51" cm="1">
        <f t="array" aca="1" ref="AA24" ca="1">_xll.VoseSimulate(ParetoObj)</f>
        <v>2.0788736318869718</v>
      </c>
    </row>
    <row r="25" spans="2:27" x14ac:dyDescent="0.45">
      <c r="B25" s="50">
        <v>426</v>
      </c>
      <c r="C25" s="51" cm="1">
        <f t="array" aca="1" ref="C25" ca="1">_xll.VoseSimulate(ParetoObj)</f>
        <v>2.0033217344238321</v>
      </c>
      <c r="D25" s="51" cm="1">
        <f t="array" aca="1" ref="D25" ca="1">_xll.VoseSimulate(ParetoObj)</f>
        <v>2.8749181818192198</v>
      </c>
      <c r="E25" s="51" cm="1">
        <f t="array" aca="1" ref="E25" ca="1">_xll.VoseSimulate(ParetoObj)</f>
        <v>2.0138498197349795</v>
      </c>
      <c r="F25" s="51" cm="1">
        <f t="array" aca="1" ref="F25" ca="1">_xll.VoseSimulate(ParetoObj)</f>
        <v>2.117849869568206</v>
      </c>
      <c r="G25" s="51" cm="1">
        <f t="array" aca="1" ref="G25" ca="1">_xll.VoseSimulate(ParetoObj)</f>
        <v>2.2293998446808105</v>
      </c>
      <c r="H25" s="51" cm="1">
        <f t="array" aca="1" ref="H25" ca="1">_xll.VoseSimulate(ParetoObj)</f>
        <v>2.041692312983014</v>
      </c>
      <c r="I25" s="51" cm="1">
        <f t="array" aca="1" ref="I25" ca="1">_xll.VoseSimulate(ParetoObj)</f>
        <v>2.0023415809246559</v>
      </c>
      <c r="J25" s="51" cm="1">
        <f t="array" aca="1" ref="J25" ca="1">_xll.VoseSimulate(ParetoObj)</f>
        <v>2.1048069812958041</v>
      </c>
      <c r="K25" s="51" cm="1">
        <f t="array" aca="1" ref="K25" ca="1">_xll.VoseSimulate(ParetoObj)</f>
        <v>2.1885856363746763</v>
      </c>
      <c r="L25" s="51" cm="1">
        <f t="array" aca="1" ref="L25" ca="1">_xll.VoseSimulate(ParetoObj)</f>
        <v>2.2063246343205369</v>
      </c>
      <c r="M25" s="51" cm="1">
        <f t="array" aca="1" ref="M25" ca="1">_xll.VoseSimulate(ParetoObj)</f>
        <v>3.3703572266810231</v>
      </c>
      <c r="N25" s="51" cm="1">
        <f t="array" aca="1" ref="N25" ca="1">_xll.VoseSimulate(ParetoObj)</f>
        <v>2.1199693277444354</v>
      </c>
      <c r="O25" s="51" cm="1">
        <f t="array" aca="1" ref="O25" ca="1">_xll.VoseSimulate(ParetoObj)</f>
        <v>2.1804207205171742</v>
      </c>
      <c r="P25" s="51" cm="1">
        <f t="array" aca="1" ref="P25" ca="1">_xll.VoseSimulate(ParetoObj)</f>
        <v>2.097128884402677</v>
      </c>
      <c r="Q25" s="51" cm="1">
        <f t="array" aca="1" ref="Q25" ca="1">_xll.VoseSimulate(ParetoObj)</f>
        <v>2.0658408893912772</v>
      </c>
      <c r="R25" s="51" cm="1">
        <f t="array" aca="1" ref="R25" ca="1">_xll.VoseSimulate(ParetoObj)</f>
        <v>2.136677122713746</v>
      </c>
      <c r="S25" s="51" cm="1">
        <f t="array" aca="1" ref="S25" ca="1">_xll.VoseSimulate(ParetoObj)</f>
        <v>2.4394404102554015</v>
      </c>
      <c r="T25" s="51" cm="1">
        <f t="array" aca="1" ref="T25" ca="1">_xll.VoseSimulate(ParetoObj)</f>
        <v>2.115304292853494</v>
      </c>
      <c r="U25" s="51" cm="1">
        <f t="array" aca="1" ref="U25" ca="1">_xll.VoseSimulate(ParetoObj)</f>
        <v>2.0289439021289959</v>
      </c>
      <c r="V25" s="51" cm="1">
        <f t="array" aca="1" ref="V25" ca="1">_xll.VoseSimulate(ParetoObj)</f>
        <v>2.2654702359217738</v>
      </c>
      <c r="W25" s="51" cm="1">
        <f t="array" aca="1" ref="W25" ca="1">_xll.VoseSimulate(ParetoObj)</f>
        <v>2.2759777509338144</v>
      </c>
      <c r="X25" s="51" cm="1">
        <f t="array" aca="1" ref="X25" ca="1">_xll.VoseSimulate(ParetoObj)</f>
        <v>2.1348147251543885</v>
      </c>
      <c r="Y25" s="51" cm="1">
        <f t="array" aca="1" ref="Y25" ca="1">_xll.VoseSimulate(ParetoObj)</f>
        <v>2.8090402897296269</v>
      </c>
      <c r="Z25" s="51" cm="1">
        <f t="array" aca="1" ref="Z25" ca="1">_xll.VoseSimulate(ParetoObj)</f>
        <v>2.0812383390016538</v>
      </c>
      <c r="AA25" s="51" cm="1">
        <f t="array" aca="1" ref="AA25" ca="1">_xll.VoseSimulate(ParetoObj)</f>
        <v>2.0266875940613693</v>
      </c>
    </row>
    <row r="26" spans="2:27" x14ac:dyDescent="0.45">
      <c r="B26" s="50">
        <v>451</v>
      </c>
      <c r="C26" s="51" cm="1">
        <f t="array" aca="1" ref="C26" ca="1">_xll.VoseSimulate(ParetoObj)</f>
        <v>2.3316335092116449</v>
      </c>
      <c r="D26" s="51" cm="1">
        <f t="array" aca="1" ref="D26" ca="1">_xll.VoseSimulate(ParetoObj)</f>
        <v>8.7591483198737112</v>
      </c>
      <c r="E26" s="51" cm="1">
        <f t="array" aca="1" ref="E26" ca="1">_xll.VoseSimulate(ParetoObj)</f>
        <v>2.3363004369048581</v>
      </c>
      <c r="F26" s="51" cm="1">
        <f t="array" aca="1" ref="F26" ca="1">_xll.VoseSimulate(ParetoObj)</f>
        <v>2.0281150936043408</v>
      </c>
      <c r="G26" s="51" cm="1">
        <f t="array" aca="1" ref="G26" ca="1">_xll.VoseSimulate(ParetoObj)</f>
        <v>2.083120363523256</v>
      </c>
      <c r="H26" s="51" cm="1">
        <f t="array" aca="1" ref="H26" ca="1">_xll.VoseSimulate(ParetoObj)</f>
        <v>5.5469770128329881</v>
      </c>
      <c r="I26" s="51" cm="1">
        <f t="array" aca="1" ref="I26" ca="1">_xll.VoseSimulate(ParetoObj)</f>
        <v>2.8904294264671284</v>
      </c>
      <c r="J26" s="51" cm="1">
        <f t="array" aca="1" ref="J26" ca="1">_xll.VoseSimulate(ParetoObj)</f>
        <v>2.1791323789837431</v>
      </c>
      <c r="K26" s="51" cm="1">
        <f t="array" aca="1" ref="K26" ca="1">_xll.VoseSimulate(ParetoObj)</f>
        <v>2.1880565731857935</v>
      </c>
      <c r="L26" s="51" cm="1">
        <f t="array" aca="1" ref="L26" ca="1">_xll.VoseSimulate(ParetoObj)</f>
        <v>2.0578902494996387</v>
      </c>
      <c r="M26" s="51" cm="1">
        <f t="array" aca="1" ref="M26" ca="1">_xll.VoseSimulate(ParetoObj)</f>
        <v>3.0053210825700973</v>
      </c>
      <c r="N26" s="51" cm="1">
        <f t="array" aca="1" ref="N26" ca="1">_xll.VoseSimulate(ParetoObj)</f>
        <v>2.378679315852771</v>
      </c>
      <c r="O26" s="51" cm="1">
        <f t="array" aca="1" ref="O26" ca="1">_xll.VoseSimulate(ParetoObj)</f>
        <v>2.247668411021841</v>
      </c>
      <c r="P26" s="51" cm="1">
        <f t="array" aca="1" ref="P26" ca="1">_xll.VoseSimulate(ParetoObj)</f>
        <v>2.2851789678179029</v>
      </c>
      <c r="Q26" s="51" cm="1">
        <f t="array" aca="1" ref="Q26" ca="1">_xll.VoseSimulate(ParetoObj)</f>
        <v>2.0533677568489157</v>
      </c>
      <c r="R26" s="51" cm="1">
        <f t="array" aca="1" ref="R26" ca="1">_xll.VoseSimulate(ParetoObj)</f>
        <v>2.020965233165521</v>
      </c>
      <c r="S26" s="51" cm="1">
        <f t="array" aca="1" ref="S26" ca="1">_xll.VoseSimulate(ParetoObj)</f>
        <v>2.3152573661446203</v>
      </c>
      <c r="T26" s="51" cm="1">
        <f t="array" aca="1" ref="T26" ca="1">_xll.VoseSimulate(ParetoObj)</f>
        <v>2.3450823180379698</v>
      </c>
      <c r="U26" s="51" cm="1">
        <f t="array" aca="1" ref="U26" ca="1">_xll.VoseSimulate(ParetoObj)</f>
        <v>2.0683358592207117</v>
      </c>
      <c r="V26" s="51" cm="1">
        <f t="array" aca="1" ref="V26" ca="1">_xll.VoseSimulate(ParetoObj)</f>
        <v>3.2603001576028552</v>
      </c>
      <c r="W26" s="51" cm="1">
        <f t="array" aca="1" ref="W26" ca="1">_xll.VoseSimulate(ParetoObj)</f>
        <v>2.3693246690237939</v>
      </c>
      <c r="X26" s="51" cm="1">
        <f t="array" aca="1" ref="X26" ca="1">_xll.VoseSimulate(ParetoObj)</f>
        <v>2.3372217212679027</v>
      </c>
      <c r="Y26" s="51" cm="1">
        <f t="array" aca="1" ref="Y26" ca="1">_xll.VoseSimulate(ParetoObj)</f>
        <v>2.2116642073308794</v>
      </c>
      <c r="Z26" s="51" cm="1">
        <f t="array" aca="1" ref="Z26" ca="1">_xll.VoseSimulate(ParetoObj)</f>
        <v>2.5856000126128293</v>
      </c>
      <c r="AA26" s="51" cm="1">
        <f t="array" aca="1" ref="AA26" ca="1">_xll.VoseSimulate(ParetoObj)</f>
        <v>2.2028403282308324</v>
      </c>
    </row>
    <row r="27" spans="2:27" x14ac:dyDescent="0.45">
      <c r="B27" s="50">
        <v>476</v>
      </c>
      <c r="C27" s="51" cm="1">
        <f t="array" aca="1" ref="C27" ca="1">_xll.VoseSimulate(ParetoObj)</f>
        <v>2.4986877414880917</v>
      </c>
      <c r="D27" s="51" cm="1">
        <f t="array" aca="1" ref="D27" ca="1">_xll.VoseSimulate(ParetoObj)</f>
        <v>2.2871831380560295</v>
      </c>
      <c r="E27" s="51" cm="1">
        <f t="array" aca="1" ref="E27" ca="1">_xll.VoseSimulate(ParetoObj)</f>
        <v>2.3534771854378067</v>
      </c>
      <c r="F27" s="51" cm="1">
        <f t="array" aca="1" ref="F27" ca="1">_xll.VoseSimulate(ParetoObj)</f>
        <v>2.018636865751529</v>
      </c>
      <c r="G27" s="51" cm="1">
        <f t="array" aca="1" ref="G27" ca="1">_xll.VoseSimulate(ParetoObj)</f>
        <v>2.4569640163731585</v>
      </c>
      <c r="H27" s="51" cm="1">
        <f t="array" aca="1" ref="H27" ca="1">_xll.VoseSimulate(ParetoObj)</f>
        <v>3.0272322980095434</v>
      </c>
      <c r="I27" s="51" cm="1">
        <f t="array" aca="1" ref="I27" ca="1">_xll.VoseSimulate(ParetoObj)</f>
        <v>2.2025949993803016</v>
      </c>
      <c r="J27" s="51" cm="1">
        <f t="array" aca="1" ref="J27" ca="1">_xll.VoseSimulate(ParetoObj)</f>
        <v>2.723153246870615</v>
      </c>
      <c r="K27" s="51" cm="1">
        <f t="array" aca="1" ref="K27" ca="1">_xll.VoseSimulate(ParetoObj)</f>
        <v>2.6031281928598027</v>
      </c>
      <c r="L27" s="51" cm="1">
        <f t="array" aca="1" ref="L27" ca="1">_xll.VoseSimulate(ParetoObj)</f>
        <v>3.1942644272223171</v>
      </c>
      <c r="M27" s="51" cm="1">
        <f t="array" aca="1" ref="M27" ca="1">_xll.VoseSimulate(ParetoObj)</f>
        <v>2.2255638596114826</v>
      </c>
      <c r="N27" s="51" cm="1">
        <f t="array" aca="1" ref="N27" ca="1">_xll.VoseSimulate(ParetoObj)</f>
        <v>2.4499301630526773</v>
      </c>
      <c r="O27" s="51" cm="1">
        <f t="array" aca="1" ref="O27" ca="1">_xll.VoseSimulate(ParetoObj)</f>
        <v>2.4083191917847016</v>
      </c>
      <c r="P27" s="51" cm="1">
        <f t="array" aca="1" ref="P27" ca="1">_xll.VoseSimulate(ParetoObj)</f>
        <v>2.8726056740637311</v>
      </c>
      <c r="Q27" s="51" cm="1">
        <f t="array" aca="1" ref="Q27" ca="1">_xll.VoseSimulate(ParetoObj)</f>
        <v>5.3721700356079296</v>
      </c>
      <c r="R27" s="51" cm="1">
        <f t="array" aca="1" ref="R27" ca="1">_xll.VoseSimulate(ParetoObj)</f>
        <v>2.3477722748409082</v>
      </c>
      <c r="S27" s="51" cm="1">
        <f t="array" aca="1" ref="S27" ca="1">_xll.VoseSimulate(ParetoObj)</f>
        <v>2.2304059531565192</v>
      </c>
      <c r="T27" s="51" cm="1">
        <f t="array" aca="1" ref="T27" ca="1">_xll.VoseSimulate(ParetoObj)</f>
        <v>4.9258043153099198</v>
      </c>
      <c r="U27" s="51" cm="1">
        <f t="array" aca="1" ref="U27" ca="1">_xll.VoseSimulate(ParetoObj)</f>
        <v>2.0703391076697808</v>
      </c>
      <c r="V27" s="51" cm="1">
        <f t="array" aca="1" ref="V27" ca="1">_xll.VoseSimulate(ParetoObj)</f>
        <v>2.7654049056124426</v>
      </c>
      <c r="W27" s="51" cm="1">
        <f t="array" aca="1" ref="W27" ca="1">_xll.VoseSimulate(ParetoObj)</f>
        <v>3.2864422214220821</v>
      </c>
      <c r="X27" s="51" cm="1">
        <f t="array" aca="1" ref="X27" ca="1">_xll.VoseSimulate(ParetoObj)</f>
        <v>2.9916259235677027</v>
      </c>
      <c r="Y27" s="51" cm="1">
        <f t="array" aca="1" ref="Y27" ca="1">_xll.VoseSimulate(ParetoObj)</f>
        <v>2.2453153121419644</v>
      </c>
      <c r="Z27" s="51" cm="1">
        <f t="array" aca="1" ref="Z27" ca="1">_xll.VoseSimulate(ParetoObj)</f>
        <v>2.6445703307895148</v>
      </c>
      <c r="AA27" s="51" cm="1">
        <f t="array" aca="1" ref="AA27" ca="1">_xll.VoseSimulate(ParetoObj)</f>
        <v>2.7478001311387068</v>
      </c>
    </row>
    <row r="28" spans="2:27" x14ac:dyDescent="0.45">
      <c r="B28" s="50">
        <v>501</v>
      </c>
      <c r="C28" s="51" cm="1">
        <f t="array" aca="1" ref="C28" ca="1">_xll.VoseSimulate(ParetoObj)</f>
        <v>2.3707675777591519</v>
      </c>
      <c r="D28" s="51" cm="1">
        <f t="array" aca="1" ref="D28" ca="1">_xll.VoseSimulate(ParetoObj)</f>
        <v>2.3532041751890715</v>
      </c>
      <c r="E28" s="51" cm="1">
        <f t="array" aca="1" ref="E28" ca="1">_xll.VoseSimulate(ParetoObj)</f>
        <v>2.0673363607968729</v>
      </c>
      <c r="F28" s="51" cm="1">
        <f t="array" aca="1" ref="F28" ca="1">_xll.VoseSimulate(ParetoObj)</f>
        <v>2.2803094915194251</v>
      </c>
      <c r="G28" s="51" cm="1">
        <f t="array" aca="1" ref="G28" ca="1">_xll.VoseSimulate(ParetoObj)</f>
        <v>2.0002686449808089</v>
      </c>
      <c r="H28" s="51" cm="1">
        <f t="array" aca="1" ref="H28" ca="1">_xll.VoseSimulate(ParetoObj)</f>
        <v>2.2124853289866815</v>
      </c>
      <c r="I28" s="51" cm="1">
        <f t="array" aca="1" ref="I28" ca="1">_xll.VoseSimulate(ParetoObj)</f>
        <v>2.1123755434107201</v>
      </c>
      <c r="J28" s="51" cm="1">
        <f t="array" aca="1" ref="J28" ca="1">_xll.VoseSimulate(ParetoObj)</f>
        <v>2.0316448637887503</v>
      </c>
      <c r="K28" s="51" cm="1">
        <f t="array" aca="1" ref="K28" ca="1">_xll.VoseSimulate(ParetoObj)</f>
        <v>2.5946522865070238</v>
      </c>
      <c r="L28" s="51" cm="1">
        <f t="array" aca="1" ref="L28" ca="1">_xll.VoseSimulate(ParetoObj)</f>
        <v>2.3689399090748116</v>
      </c>
      <c r="M28" s="51" cm="1">
        <f t="array" aca="1" ref="M28" ca="1">_xll.VoseSimulate(ParetoObj)</f>
        <v>2.3461750839144209</v>
      </c>
      <c r="N28" s="51" cm="1">
        <f t="array" aca="1" ref="N28" ca="1">_xll.VoseSimulate(ParetoObj)</f>
        <v>2.6872167721126425</v>
      </c>
      <c r="O28" s="51" cm="1">
        <f t="array" aca="1" ref="O28" ca="1">_xll.VoseSimulate(ParetoObj)</f>
        <v>2.1492427960970732</v>
      </c>
      <c r="P28" s="51" cm="1">
        <f t="array" aca="1" ref="P28" ca="1">_xll.VoseSimulate(ParetoObj)</f>
        <v>2.4962718426894286</v>
      </c>
      <c r="Q28" s="51" cm="1">
        <f t="array" aca="1" ref="Q28" ca="1">_xll.VoseSimulate(ParetoObj)</f>
        <v>3.2602298051961767</v>
      </c>
      <c r="R28" s="51" cm="1">
        <f t="array" aca="1" ref="R28" ca="1">_xll.VoseSimulate(ParetoObj)</f>
        <v>2.1604951728517974</v>
      </c>
      <c r="S28" s="51" cm="1">
        <f t="array" aca="1" ref="S28" ca="1">_xll.VoseSimulate(ParetoObj)</f>
        <v>2.4756928352166101</v>
      </c>
      <c r="T28" s="51" cm="1">
        <f t="array" aca="1" ref="T28" ca="1">_xll.VoseSimulate(ParetoObj)</f>
        <v>2.0555157152878034</v>
      </c>
      <c r="U28" s="51" cm="1">
        <f t="array" aca="1" ref="U28" ca="1">_xll.VoseSimulate(ParetoObj)</f>
        <v>4.5465228122071997</v>
      </c>
      <c r="V28" s="51" cm="1">
        <f t="array" aca="1" ref="V28" ca="1">_xll.VoseSimulate(ParetoObj)</f>
        <v>2.0055754864278028</v>
      </c>
      <c r="W28" s="51" cm="1">
        <f t="array" aca="1" ref="W28" ca="1">_xll.VoseSimulate(ParetoObj)</f>
        <v>2.0795636832046118</v>
      </c>
      <c r="X28" s="51" cm="1">
        <f t="array" aca="1" ref="X28" ca="1">_xll.VoseSimulate(ParetoObj)</f>
        <v>2.0386859494094778</v>
      </c>
      <c r="Y28" s="51" cm="1">
        <f t="array" aca="1" ref="Y28" ca="1">_xll.VoseSimulate(ParetoObj)</f>
        <v>2.5541012384199608</v>
      </c>
      <c r="Z28" s="51" cm="1">
        <f t="array" aca="1" ref="Z28" ca="1">_xll.VoseSimulate(ParetoObj)</f>
        <v>2.1171098266125865</v>
      </c>
      <c r="AA28" s="51" cm="1">
        <f t="array" aca="1" ref="AA28" ca="1">_xll.VoseSimulate(ParetoObj)</f>
        <v>2.6796804783841157</v>
      </c>
    </row>
    <row r="29" spans="2:27" x14ac:dyDescent="0.45">
      <c r="B29" s="50">
        <v>526</v>
      </c>
      <c r="C29" s="51" cm="1">
        <f t="array" aca="1" ref="C29" ca="1">_xll.VoseSimulate(ParetoObj)</f>
        <v>2.2638888017059351</v>
      </c>
      <c r="D29" s="51" cm="1">
        <f t="array" aca="1" ref="D29" ca="1">_xll.VoseSimulate(ParetoObj)</f>
        <v>2.1148817751979228</v>
      </c>
      <c r="E29" s="51" cm="1">
        <f t="array" aca="1" ref="E29" ca="1">_xll.VoseSimulate(ParetoObj)</f>
        <v>2.1140316728933533</v>
      </c>
      <c r="F29" s="51" cm="1">
        <f t="array" aca="1" ref="F29" ca="1">_xll.VoseSimulate(ParetoObj)</f>
        <v>2.2438293175130029</v>
      </c>
      <c r="G29" s="51" cm="1">
        <f t="array" aca="1" ref="G29" ca="1">_xll.VoseSimulate(ParetoObj)</f>
        <v>2.1691571570868522</v>
      </c>
      <c r="H29" s="51" cm="1">
        <f t="array" aca="1" ref="H29" ca="1">_xll.VoseSimulate(ParetoObj)</f>
        <v>2.1619239026126715</v>
      </c>
      <c r="I29" s="51" cm="1">
        <f t="array" aca="1" ref="I29" ca="1">_xll.VoseSimulate(ParetoObj)</f>
        <v>2.3923035436015554</v>
      </c>
      <c r="J29" s="51" cm="1">
        <f t="array" aca="1" ref="J29" ca="1">_xll.VoseSimulate(ParetoObj)</f>
        <v>2.6864286110443745</v>
      </c>
      <c r="K29" s="51" cm="1">
        <f t="array" aca="1" ref="K29" ca="1">_xll.VoseSimulate(ParetoObj)</f>
        <v>2.065861487355892</v>
      </c>
      <c r="L29" s="51" cm="1">
        <f t="array" aca="1" ref="L29" ca="1">_xll.VoseSimulate(ParetoObj)</f>
        <v>3.7796099857290297</v>
      </c>
      <c r="M29" s="51" cm="1">
        <f t="array" aca="1" ref="M29" ca="1">_xll.VoseSimulate(ParetoObj)</f>
        <v>2.7256863634720467</v>
      </c>
      <c r="N29" s="51" cm="1">
        <f t="array" aca="1" ref="N29" ca="1">_xll.VoseSimulate(ParetoObj)</f>
        <v>2.0094723327115682</v>
      </c>
      <c r="O29" s="51" cm="1">
        <f t="array" aca="1" ref="O29" ca="1">_xll.VoseSimulate(ParetoObj)</f>
        <v>3.0081411317213038</v>
      </c>
      <c r="P29" s="51" cm="1">
        <f t="array" aca="1" ref="P29" ca="1">_xll.VoseSimulate(ParetoObj)</f>
        <v>2.8072950430765489</v>
      </c>
      <c r="Q29" s="51" cm="1">
        <f t="array" aca="1" ref="Q29" ca="1">_xll.VoseSimulate(ParetoObj)</f>
        <v>2.0759268754149676</v>
      </c>
      <c r="R29" s="51" cm="1">
        <f t="array" aca="1" ref="R29" ca="1">_xll.VoseSimulate(ParetoObj)</f>
        <v>2.2368227655068607</v>
      </c>
      <c r="S29" s="51" cm="1">
        <f t="array" aca="1" ref="S29" ca="1">_xll.VoseSimulate(ParetoObj)</f>
        <v>2.1712825977697849</v>
      </c>
      <c r="T29" s="51" cm="1">
        <f t="array" aca="1" ref="T29" ca="1">_xll.VoseSimulate(ParetoObj)</f>
        <v>2.0249034694115098</v>
      </c>
      <c r="U29" s="51" cm="1">
        <f t="array" aca="1" ref="U29" ca="1">_xll.VoseSimulate(ParetoObj)</f>
        <v>2.9015047534335614</v>
      </c>
      <c r="V29" s="51" cm="1">
        <f t="array" aca="1" ref="V29" ca="1">_xll.VoseSimulate(ParetoObj)</f>
        <v>2.4398592700455932</v>
      </c>
      <c r="W29" s="51" cm="1">
        <f t="array" aca="1" ref="W29" ca="1">_xll.VoseSimulate(ParetoObj)</f>
        <v>2.6594338940675342</v>
      </c>
      <c r="X29" s="51" cm="1">
        <f t="array" aca="1" ref="X29" ca="1">_xll.VoseSimulate(ParetoObj)</f>
        <v>2.3429681871836601</v>
      </c>
      <c r="Y29" s="51" cm="1">
        <f t="array" aca="1" ref="Y29" ca="1">_xll.VoseSimulate(ParetoObj)</f>
        <v>2.2102814633832781</v>
      </c>
      <c r="Z29" s="51" cm="1">
        <f t="array" aca="1" ref="Z29" ca="1">_xll.VoseSimulate(ParetoObj)</f>
        <v>2.112112391233536</v>
      </c>
      <c r="AA29" s="51" cm="1">
        <f t="array" aca="1" ref="AA29" ca="1">_xll.VoseSimulate(ParetoObj)</f>
        <v>2.2263305897797703</v>
      </c>
    </row>
    <row r="30" spans="2:27" x14ac:dyDescent="0.45">
      <c r="B30" s="50">
        <v>551</v>
      </c>
      <c r="C30" s="51" cm="1">
        <f t="array" aca="1" ref="C30" ca="1">_xll.VoseSimulate(ParetoObj)</f>
        <v>2.6481740294009426</v>
      </c>
      <c r="D30" s="51" cm="1">
        <f t="array" aca="1" ref="D30" ca="1">_xll.VoseSimulate(ParetoObj)</f>
        <v>6.8842428109894467</v>
      </c>
      <c r="E30" s="51" cm="1">
        <f t="array" aca="1" ref="E30" ca="1">_xll.VoseSimulate(ParetoObj)</f>
        <v>2.0857992322382977</v>
      </c>
      <c r="F30" s="51" cm="1">
        <f t="array" aca="1" ref="F30" ca="1">_xll.VoseSimulate(ParetoObj)</f>
        <v>2.5324971020107014</v>
      </c>
      <c r="G30" s="51" cm="1">
        <f t="array" aca="1" ref="G30" ca="1">_xll.VoseSimulate(ParetoObj)</f>
        <v>2.1979144808573579</v>
      </c>
      <c r="H30" s="51" cm="1">
        <f t="array" aca="1" ref="H30" ca="1">_xll.VoseSimulate(ParetoObj)</f>
        <v>2.0490368685346967</v>
      </c>
      <c r="I30" s="51" cm="1">
        <f t="array" aca="1" ref="I30" ca="1">_xll.VoseSimulate(ParetoObj)</f>
        <v>2.2667587127709439</v>
      </c>
      <c r="J30" s="51" cm="1">
        <f t="array" aca="1" ref="J30" ca="1">_xll.VoseSimulate(ParetoObj)</f>
        <v>3.2983694361912055</v>
      </c>
      <c r="K30" s="51" cm="1">
        <f t="array" aca="1" ref="K30" ca="1">_xll.VoseSimulate(ParetoObj)</f>
        <v>2.2336343934232117</v>
      </c>
      <c r="L30" s="51" cm="1">
        <f t="array" aca="1" ref="L30" ca="1">_xll.VoseSimulate(ParetoObj)</f>
        <v>2.2771236056080562</v>
      </c>
      <c r="M30" s="51" cm="1">
        <f t="array" aca="1" ref="M30" ca="1">_xll.VoseSimulate(ParetoObj)</f>
        <v>2.4661023570913265</v>
      </c>
      <c r="N30" s="51" cm="1">
        <f t="array" aca="1" ref="N30" ca="1">_xll.VoseSimulate(ParetoObj)</f>
        <v>2.2927992071298227</v>
      </c>
      <c r="O30" s="51" cm="1">
        <f t="array" aca="1" ref="O30" ca="1">_xll.VoseSimulate(ParetoObj)</f>
        <v>2.0407345627191833</v>
      </c>
      <c r="P30" s="51" cm="1">
        <f t="array" aca="1" ref="P30" ca="1">_xll.VoseSimulate(ParetoObj)</f>
        <v>2.3227120797204845</v>
      </c>
      <c r="Q30" s="51" cm="1">
        <f t="array" aca="1" ref="Q30" ca="1">_xll.VoseSimulate(ParetoObj)</f>
        <v>2.3186955577903041</v>
      </c>
      <c r="R30" s="51" cm="1">
        <f t="array" aca="1" ref="R30" ca="1">_xll.VoseSimulate(ParetoObj)</f>
        <v>2.1869109702083547</v>
      </c>
      <c r="S30" s="51" cm="1">
        <f t="array" aca="1" ref="S30" ca="1">_xll.VoseSimulate(ParetoObj)</f>
        <v>2.2088387213895895</v>
      </c>
      <c r="T30" s="51" cm="1">
        <f t="array" aca="1" ref="T30" ca="1">_xll.VoseSimulate(ParetoObj)</f>
        <v>2.0962119855852666</v>
      </c>
      <c r="U30" s="51" cm="1">
        <f t="array" aca="1" ref="U30" ca="1">_xll.VoseSimulate(ParetoObj)</f>
        <v>2.0923665284024846</v>
      </c>
      <c r="V30" s="51" cm="1">
        <f t="array" aca="1" ref="V30" ca="1">_xll.VoseSimulate(ParetoObj)</f>
        <v>2.1065427273550736</v>
      </c>
      <c r="W30" s="51" cm="1">
        <f t="array" aca="1" ref="W30" ca="1">_xll.VoseSimulate(ParetoObj)</f>
        <v>2.5757740816986923</v>
      </c>
      <c r="X30" s="51" cm="1">
        <f t="array" aca="1" ref="X30" ca="1">_xll.VoseSimulate(ParetoObj)</f>
        <v>2.1966813820586295</v>
      </c>
      <c r="Y30" s="51" cm="1">
        <f t="array" aca="1" ref="Y30" ca="1">_xll.VoseSimulate(ParetoObj)</f>
        <v>2.7509265301158599</v>
      </c>
      <c r="Z30" s="51" cm="1">
        <f t="array" aca="1" ref="Z30" ca="1">_xll.VoseSimulate(ParetoObj)</f>
        <v>2.4132923140388773</v>
      </c>
      <c r="AA30" s="51" cm="1">
        <f t="array" aca="1" ref="AA30" ca="1">_xll.VoseSimulate(ParetoObj)</f>
        <v>2.0678054753152773</v>
      </c>
    </row>
    <row r="31" spans="2:27" x14ac:dyDescent="0.45">
      <c r="B31" s="50">
        <v>576</v>
      </c>
      <c r="C31" s="51" cm="1">
        <f t="array" aca="1" ref="C31" ca="1">_xll.VoseSimulate(ParetoObj)</f>
        <v>3.6380304570785076</v>
      </c>
      <c r="D31" s="51" cm="1">
        <f t="array" aca="1" ref="D31" ca="1">_xll.VoseSimulate(ParetoObj)</f>
        <v>2.3566974111006234</v>
      </c>
      <c r="E31" s="51" cm="1">
        <f t="array" aca="1" ref="E31" ca="1">_xll.VoseSimulate(ParetoObj)</f>
        <v>2.228524458391262</v>
      </c>
      <c r="F31" s="51" cm="1">
        <f t="array" aca="1" ref="F31" ca="1">_xll.VoseSimulate(ParetoObj)</f>
        <v>2.0016504001216457</v>
      </c>
      <c r="G31" s="51" cm="1">
        <f t="array" aca="1" ref="G31" ca="1">_xll.VoseSimulate(ParetoObj)</f>
        <v>2.1004559125610718</v>
      </c>
      <c r="H31" s="51" cm="1">
        <f t="array" aca="1" ref="H31" ca="1">_xll.VoseSimulate(ParetoObj)</f>
        <v>2.0527739092493982</v>
      </c>
      <c r="I31" s="51" cm="1">
        <f t="array" aca="1" ref="I31" ca="1">_xll.VoseSimulate(ParetoObj)</f>
        <v>2.4121730559147361</v>
      </c>
      <c r="J31" s="51" cm="1">
        <f t="array" aca="1" ref="J31" ca="1">_xll.VoseSimulate(ParetoObj)</f>
        <v>2.0710126148582586</v>
      </c>
      <c r="K31" s="51" cm="1">
        <f t="array" aca="1" ref="K31" ca="1">_xll.VoseSimulate(ParetoObj)</f>
        <v>2.0237383013950727</v>
      </c>
      <c r="L31" s="51" cm="1">
        <f t="array" aca="1" ref="L31" ca="1">_xll.VoseSimulate(ParetoObj)</f>
        <v>3.3558267395710923</v>
      </c>
      <c r="M31" s="51" cm="1">
        <f t="array" aca="1" ref="M31" ca="1">_xll.VoseSimulate(ParetoObj)</f>
        <v>2.1152778792539437</v>
      </c>
      <c r="N31" s="51" cm="1">
        <f t="array" aca="1" ref="N31" ca="1">_xll.VoseSimulate(ParetoObj)</f>
        <v>2.7724663452599509</v>
      </c>
      <c r="O31" s="51" cm="1">
        <f t="array" aca="1" ref="O31" ca="1">_xll.VoseSimulate(ParetoObj)</f>
        <v>2.5880458264092976</v>
      </c>
      <c r="P31" s="51" cm="1">
        <f t="array" aca="1" ref="P31" ca="1">_xll.VoseSimulate(ParetoObj)</f>
        <v>2.0692513962501917</v>
      </c>
      <c r="Q31" s="51" cm="1">
        <f t="array" aca="1" ref="Q31" ca="1">_xll.VoseSimulate(ParetoObj)</f>
        <v>2.6610297160803036</v>
      </c>
      <c r="R31" s="51" cm="1">
        <f t="array" aca="1" ref="R31" ca="1">_xll.VoseSimulate(ParetoObj)</f>
        <v>3.1388983827007997</v>
      </c>
      <c r="S31" s="51" cm="1">
        <f t="array" aca="1" ref="S31" ca="1">_xll.VoseSimulate(ParetoObj)</f>
        <v>2.1764761630747453</v>
      </c>
      <c r="T31" s="51" cm="1">
        <f t="array" aca="1" ref="T31" ca="1">_xll.VoseSimulate(ParetoObj)</f>
        <v>2.0855871571394</v>
      </c>
      <c r="U31" s="51" cm="1">
        <f t="array" aca="1" ref="U31" ca="1">_xll.VoseSimulate(ParetoObj)</f>
        <v>2.0552874977499647</v>
      </c>
      <c r="V31" s="51" cm="1">
        <f t="array" aca="1" ref="V31" ca="1">_xll.VoseSimulate(ParetoObj)</f>
        <v>2.1279993344941226</v>
      </c>
      <c r="W31" s="51" cm="1">
        <f t="array" aca="1" ref="W31" ca="1">_xll.VoseSimulate(ParetoObj)</f>
        <v>2.4005376104621337</v>
      </c>
      <c r="X31" s="51" cm="1">
        <f t="array" aca="1" ref="X31" ca="1">_xll.VoseSimulate(ParetoObj)</f>
        <v>2.7046782482665814</v>
      </c>
      <c r="Y31" s="51" cm="1">
        <f t="array" aca="1" ref="Y31" ca="1">_xll.VoseSimulate(ParetoObj)</f>
        <v>3.4475457077160341</v>
      </c>
      <c r="Z31" s="51" cm="1">
        <f t="array" aca="1" ref="Z31" ca="1">_xll.VoseSimulate(ParetoObj)</f>
        <v>2.0761191665179868</v>
      </c>
      <c r="AA31" s="51" cm="1">
        <f t="array" aca="1" ref="AA31" ca="1">_xll.VoseSimulate(ParetoObj)</f>
        <v>2.4513503656679281</v>
      </c>
    </row>
    <row r="32" spans="2:27" x14ac:dyDescent="0.45">
      <c r="B32" s="50">
        <v>601</v>
      </c>
      <c r="C32" s="51" cm="1">
        <f t="array" aca="1" ref="C32" ca="1">_xll.VoseSimulate(ParetoObj)</f>
        <v>2.1988998201550469</v>
      </c>
      <c r="D32" s="51" cm="1">
        <f t="array" aca="1" ref="D32" ca="1">_xll.VoseSimulate(ParetoObj)</f>
        <v>2.3849625776696954</v>
      </c>
      <c r="E32" s="51" cm="1">
        <f t="array" aca="1" ref="E32" ca="1">_xll.VoseSimulate(ParetoObj)</f>
        <v>2.0255133001545924</v>
      </c>
      <c r="F32" s="51" cm="1">
        <f t="array" aca="1" ref="F32" ca="1">_xll.VoseSimulate(ParetoObj)</f>
        <v>2.0335069022408478</v>
      </c>
      <c r="G32" s="51" cm="1">
        <f t="array" aca="1" ref="G32" ca="1">_xll.VoseSimulate(ParetoObj)</f>
        <v>2.0508912575836011</v>
      </c>
      <c r="H32" s="51" cm="1">
        <f t="array" aca="1" ref="H32" ca="1">_xll.VoseSimulate(ParetoObj)</f>
        <v>2.2603800540808692</v>
      </c>
      <c r="I32" s="51" cm="1">
        <f t="array" aca="1" ref="I32" ca="1">_xll.VoseSimulate(ParetoObj)</f>
        <v>2.3329736223948303</v>
      </c>
      <c r="J32" s="51" cm="1">
        <f t="array" aca="1" ref="J32" ca="1">_xll.VoseSimulate(ParetoObj)</f>
        <v>2.7246306189580647</v>
      </c>
      <c r="K32" s="51" cm="1">
        <f t="array" aca="1" ref="K32" ca="1">_xll.VoseSimulate(ParetoObj)</f>
        <v>2.0175111030481334</v>
      </c>
      <c r="L32" s="51" cm="1">
        <f t="array" aca="1" ref="L32" ca="1">_xll.VoseSimulate(ParetoObj)</f>
        <v>3.0211153398005033</v>
      </c>
      <c r="M32" s="51" cm="1">
        <f t="array" aca="1" ref="M32" ca="1">_xll.VoseSimulate(ParetoObj)</f>
        <v>2.077021452507438</v>
      </c>
      <c r="N32" s="51" cm="1">
        <f t="array" aca="1" ref="N32" ca="1">_xll.VoseSimulate(ParetoObj)</f>
        <v>2.148120073210452</v>
      </c>
      <c r="O32" s="51" cm="1">
        <f t="array" aca="1" ref="O32" ca="1">_xll.VoseSimulate(ParetoObj)</f>
        <v>2.2226004824399261</v>
      </c>
      <c r="P32" s="51" cm="1">
        <f t="array" aca="1" ref="P32" ca="1">_xll.VoseSimulate(ParetoObj)</f>
        <v>2.1989098293216887</v>
      </c>
      <c r="Q32" s="51" cm="1">
        <f t="array" aca="1" ref="Q32" ca="1">_xll.VoseSimulate(ParetoObj)</f>
        <v>2.4836200554746926</v>
      </c>
      <c r="R32" s="51" cm="1">
        <f t="array" aca="1" ref="R32" ca="1">_xll.VoseSimulate(ParetoObj)</f>
        <v>2.3481508781181426</v>
      </c>
      <c r="S32" s="51" cm="1">
        <f t="array" aca="1" ref="S32" ca="1">_xll.VoseSimulate(ParetoObj)</f>
        <v>2.0330186603265541</v>
      </c>
      <c r="T32" s="51" cm="1">
        <f t="array" aca="1" ref="T32" ca="1">_xll.VoseSimulate(ParetoObj)</f>
        <v>2.4304312991565555</v>
      </c>
      <c r="U32" s="51" cm="1">
        <f t="array" aca="1" ref="U32" ca="1">_xll.VoseSimulate(ParetoObj)</f>
        <v>2.0404904834143287</v>
      </c>
      <c r="V32" s="51" cm="1">
        <f t="array" aca="1" ref="V32" ca="1">_xll.VoseSimulate(ParetoObj)</f>
        <v>2.4711674157025203</v>
      </c>
      <c r="W32" s="51" cm="1">
        <f t="array" aca="1" ref="W32" ca="1">_xll.VoseSimulate(ParetoObj)</f>
        <v>2.4555520120747296</v>
      </c>
      <c r="X32" s="51" cm="1">
        <f t="array" aca="1" ref="X32" ca="1">_xll.VoseSimulate(ParetoObj)</f>
        <v>2.2885521604872303</v>
      </c>
      <c r="Y32" s="51" cm="1">
        <f t="array" aca="1" ref="Y32" ca="1">_xll.VoseSimulate(ParetoObj)</f>
        <v>2.7094091925789918</v>
      </c>
      <c r="Z32" s="51" cm="1">
        <f t="array" aca="1" ref="Z32" ca="1">_xll.VoseSimulate(ParetoObj)</f>
        <v>3.8503981862681238</v>
      </c>
      <c r="AA32" s="51" cm="1">
        <f t="array" aca="1" ref="AA32" ca="1">_xll.VoseSimulate(ParetoObj)</f>
        <v>2.0636796506644086</v>
      </c>
    </row>
    <row r="33" spans="2:27" x14ac:dyDescent="0.45">
      <c r="B33" s="50">
        <v>626</v>
      </c>
      <c r="C33" s="51" cm="1">
        <f t="array" aca="1" ref="C33" ca="1">_xll.VoseSimulate(ParetoObj)</f>
        <v>2.8651250575812779</v>
      </c>
      <c r="D33" s="51" cm="1">
        <f t="array" aca="1" ref="D33" ca="1">_xll.VoseSimulate(ParetoObj)</f>
        <v>2.2087409500774302</v>
      </c>
      <c r="E33" s="51" cm="1">
        <f t="array" aca="1" ref="E33" ca="1">_xll.VoseSimulate(ParetoObj)</f>
        <v>2.7178695156372483</v>
      </c>
      <c r="F33" s="51" cm="1">
        <f t="array" aca="1" ref="F33" ca="1">_xll.VoseSimulate(ParetoObj)</f>
        <v>2.7987857243855614</v>
      </c>
      <c r="G33" s="51" cm="1">
        <f t="array" aca="1" ref="G33" ca="1">_xll.VoseSimulate(ParetoObj)</f>
        <v>7.1557607509524033</v>
      </c>
      <c r="H33" s="51" cm="1">
        <f t="array" aca="1" ref="H33" ca="1">_xll.VoseSimulate(ParetoObj)</f>
        <v>2.0536149920606821</v>
      </c>
      <c r="I33" s="51" cm="1">
        <f t="array" aca="1" ref="I33" ca="1">_xll.VoseSimulate(ParetoObj)</f>
        <v>2.1545822090428306</v>
      </c>
      <c r="J33" s="51" cm="1">
        <f t="array" aca="1" ref="J33" ca="1">_xll.VoseSimulate(ParetoObj)</f>
        <v>2.1746537221526872</v>
      </c>
      <c r="K33" s="51" cm="1">
        <f t="array" aca="1" ref="K33" ca="1">_xll.VoseSimulate(ParetoObj)</f>
        <v>2.9912427262907766</v>
      </c>
      <c r="L33" s="51" cm="1">
        <f t="array" aca="1" ref="L33" ca="1">_xll.VoseSimulate(ParetoObj)</f>
        <v>2.4326831923382142</v>
      </c>
      <c r="M33" s="51" cm="1">
        <f t="array" aca="1" ref="M33" ca="1">_xll.VoseSimulate(ParetoObj)</f>
        <v>2.0072313277355951</v>
      </c>
      <c r="N33" s="51" cm="1">
        <f t="array" aca="1" ref="N33" ca="1">_xll.VoseSimulate(ParetoObj)</f>
        <v>3.0887634112019646</v>
      </c>
      <c r="O33" s="51" cm="1">
        <f t="array" aca="1" ref="O33" ca="1">_xll.VoseSimulate(ParetoObj)</f>
        <v>2.2540038430218421</v>
      </c>
      <c r="P33" s="51" cm="1">
        <f t="array" aca="1" ref="P33" ca="1">_xll.VoseSimulate(ParetoObj)</f>
        <v>2.0391367328675281</v>
      </c>
      <c r="Q33" s="51" cm="1">
        <f t="array" aca="1" ref="Q33" ca="1">_xll.VoseSimulate(ParetoObj)</f>
        <v>2.6641637232482012</v>
      </c>
      <c r="R33" s="51" cm="1">
        <f t="array" aca="1" ref="R33" ca="1">_xll.VoseSimulate(ParetoObj)</f>
        <v>4.5106656946001262</v>
      </c>
      <c r="S33" s="51" cm="1">
        <f t="array" aca="1" ref="S33" ca="1">_xll.VoseSimulate(ParetoObj)</f>
        <v>2.1034507240929505</v>
      </c>
      <c r="T33" s="51" cm="1">
        <f t="array" aca="1" ref="T33" ca="1">_xll.VoseSimulate(ParetoObj)</f>
        <v>2.4841219857948573</v>
      </c>
      <c r="U33" s="51" cm="1">
        <f t="array" aca="1" ref="U33" ca="1">_xll.VoseSimulate(ParetoObj)</f>
        <v>2.0647281661456041</v>
      </c>
      <c r="V33" s="51" cm="1">
        <f t="array" aca="1" ref="V33" ca="1">_xll.VoseSimulate(ParetoObj)</f>
        <v>2.0847356868771132</v>
      </c>
      <c r="W33" s="51" cm="1">
        <f t="array" aca="1" ref="W33" ca="1">_xll.VoseSimulate(ParetoObj)</f>
        <v>2.3627588364445704</v>
      </c>
      <c r="X33" s="51" cm="1">
        <f t="array" aca="1" ref="X33" ca="1">_xll.VoseSimulate(ParetoObj)</f>
        <v>2.1374835077471688</v>
      </c>
      <c r="Y33" s="51" cm="1">
        <f t="array" aca="1" ref="Y33" ca="1">_xll.VoseSimulate(ParetoObj)</f>
        <v>2.1422992341116864</v>
      </c>
      <c r="Z33" s="51" cm="1">
        <f t="array" aca="1" ref="Z33" ca="1">_xll.VoseSimulate(ParetoObj)</f>
        <v>2.1783635082237689</v>
      </c>
      <c r="AA33" s="51" cm="1">
        <f t="array" aca="1" ref="AA33" ca="1">_xll.VoseSimulate(ParetoObj)</f>
        <v>2.4619406411397939</v>
      </c>
    </row>
    <row r="34" spans="2:27" x14ac:dyDescent="0.45">
      <c r="B34" s="50">
        <v>651</v>
      </c>
      <c r="C34" s="51" cm="1">
        <f t="array" aca="1" ref="C34" ca="1">_xll.VoseSimulate(ParetoObj)</f>
        <v>2.0422092653908921</v>
      </c>
      <c r="D34" s="51" cm="1">
        <f t="array" aca="1" ref="D34" ca="1">_xll.VoseSimulate(ParetoObj)</f>
        <v>2.8545113744887622</v>
      </c>
      <c r="E34" s="51" cm="1">
        <f t="array" aca="1" ref="E34" ca="1">_xll.VoseSimulate(ParetoObj)</f>
        <v>2.0051664439598951</v>
      </c>
      <c r="F34" s="51" cm="1">
        <f t="array" aca="1" ref="F34" ca="1">_xll.VoseSimulate(ParetoObj)</f>
        <v>3.4295024591374923</v>
      </c>
      <c r="G34" s="51" cm="1">
        <f t="array" aca="1" ref="G34" ca="1">_xll.VoseSimulate(ParetoObj)</f>
        <v>2.2547621656793999</v>
      </c>
      <c r="H34" s="51" cm="1">
        <f t="array" aca="1" ref="H34" ca="1">_xll.VoseSimulate(ParetoObj)</f>
        <v>2.7868895855193236</v>
      </c>
      <c r="I34" s="51" cm="1">
        <f t="array" aca="1" ref="I34" ca="1">_xll.VoseSimulate(ParetoObj)</f>
        <v>2.7228015729313366</v>
      </c>
      <c r="J34" s="51" cm="1">
        <f t="array" aca="1" ref="J34" ca="1">_xll.VoseSimulate(ParetoObj)</f>
        <v>3.3043550029681068</v>
      </c>
      <c r="K34" s="51" cm="1">
        <f t="array" aca="1" ref="K34" ca="1">_xll.VoseSimulate(ParetoObj)</f>
        <v>2.6124158541186109</v>
      </c>
      <c r="L34" s="51" cm="1">
        <f t="array" aca="1" ref="L34" ca="1">_xll.VoseSimulate(ParetoObj)</f>
        <v>2.4694164787298614</v>
      </c>
      <c r="M34" s="51" cm="1">
        <f t="array" aca="1" ref="M34" ca="1">_xll.VoseSimulate(ParetoObj)</f>
        <v>2.1805258077785741</v>
      </c>
      <c r="N34" s="51" cm="1">
        <f t="array" aca="1" ref="N34" ca="1">_xll.VoseSimulate(ParetoObj)</f>
        <v>2.3206378896709574</v>
      </c>
      <c r="O34" s="51" cm="1">
        <f t="array" aca="1" ref="O34" ca="1">_xll.VoseSimulate(ParetoObj)</f>
        <v>2.4081454661142203</v>
      </c>
      <c r="P34" s="51" cm="1">
        <f t="array" aca="1" ref="P34" ca="1">_xll.VoseSimulate(ParetoObj)</f>
        <v>3.4957358256005278</v>
      </c>
      <c r="Q34" s="51" cm="1">
        <f t="array" aca="1" ref="Q34" ca="1">_xll.VoseSimulate(ParetoObj)</f>
        <v>2.3456710693995149</v>
      </c>
      <c r="R34" s="51" cm="1">
        <f t="array" aca="1" ref="R34" ca="1">_xll.VoseSimulate(ParetoObj)</f>
        <v>2.8558014003977479</v>
      </c>
      <c r="S34" s="51" cm="1">
        <f t="array" aca="1" ref="S34" ca="1">_xll.VoseSimulate(ParetoObj)</f>
        <v>2.234090540467482</v>
      </c>
      <c r="T34" s="51" cm="1">
        <f t="array" aca="1" ref="T34" ca="1">_xll.VoseSimulate(ParetoObj)</f>
        <v>2.1828954145402455</v>
      </c>
      <c r="U34" s="51" cm="1">
        <f t="array" aca="1" ref="U34" ca="1">_xll.VoseSimulate(ParetoObj)</f>
        <v>3.0646614088205721</v>
      </c>
      <c r="V34" s="51" cm="1">
        <f t="array" aca="1" ref="V34" ca="1">_xll.VoseSimulate(ParetoObj)</f>
        <v>2.7668751438437087</v>
      </c>
      <c r="W34" s="51" cm="1">
        <f t="array" aca="1" ref="W34" ca="1">_xll.VoseSimulate(ParetoObj)</f>
        <v>2.2005821575700124</v>
      </c>
      <c r="X34" s="51" cm="1">
        <f t="array" aca="1" ref="X34" ca="1">_xll.VoseSimulate(ParetoObj)</f>
        <v>2.3886420981237748</v>
      </c>
      <c r="Y34" s="51" cm="1">
        <f t="array" aca="1" ref="Y34" ca="1">_xll.VoseSimulate(ParetoObj)</f>
        <v>2.2151971193782343</v>
      </c>
      <c r="Z34" s="51" cm="1">
        <f t="array" aca="1" ref="Z34" ca="1">_xll.VoseSimulate(ParetoObj)</f>
        <v>2.4791363756642113</v>
      </c>
      <c r="AA34" s="51" cm="1">
        <f t="array" aca="1" ref="AA34" ca="1">_xll.VoseSimulate(ParetoObj)</f>
        <v>2.8226293807720095</v>
      </c>
    </row>
    <row r="35" spans="2:27" x14ac:dyDescent="0.45">
      <c r="B35" s="50">
        <v>676</v>
      </c>
      <c r="C35" s="51" cm="1">
        <f t="array" aca="1" ref="C35" ca="1">_xll.VoseSimulate(ParetoObj)</f>
        <v>2.3223506715297777</v>
      </c>
      <c r="D35" s="51" cm="1">
        <f t="array" aca="1" ref="D35" ca="1">_xll.VoseSimulate(ParetoObj)</f>
        <v>2.4476840282910013</v>
      </c>
      <c r="E35" s="51" cm="1">
        <f t="array" aca="1" ref="E35" ca="1">_xll.VoseSimulate(ParetoObj)</f>
        <v>2.8326292366087067</v>
      </c>
      <c r="F35" s="51" cm="1">
        <f t="array" aca="1" ref="F35" ca="1">_xll.VoseSimulate(ParetoObj)</f>
        <v>2.7440415819325934</v>
      </c>
      <c r="G35" s="51" cm="1">
        <f t="array" aca="1" ref="G35" ca="1">_xll.VoseSimulate(ParetoObj)</f>
        <v>3.3927175899900757</v>
      </c>
      <c r="H35" s="51" cm="1">
        <f t="array" aca="1" ref="H35" ca="1">_xll.VoseSimulate(ParetoObj)</f>
        <v>2.1212983103468219</v>
      </c>
      <c r="I35" s="51" cm="1">
        <f t="array" aca="1" ref="I35" ca="1">_xll.VoseSimulate(ParetoObj)</f>
        <v>2.7423840414599621</v>
      </c>
      <c r="J35" s="51" cm="1">
        <f t="array" aca="1" ref="J35" ca="1">_xll.VoseSimulate(ParetoObj)</f>
        <v>2.3450379010883764</v>
      </c>
      <c r="K35" s="51" cm="1">
        <f t="array" aca="1" ref="K35" ca="1">_xll.VoseSimulate(ParetoObj)</f>
        <v>2.0951756923127833</v>
      </c>
      <c r="L35" s="51" cm="1">
        <f t="array" aca="1" ref="L35" ca="1">_xll.VoseSimulate(ParetoObj)</f>
        <v>2.0707710427518005</v>
      </c>
      <c r="M35" s="51" cm="1">
        <f t="array" aca="1" ref="M35" ca="1">_xll.VoseSimulate(ParetoObj)</f>
        <v>2.0840308839827273</v>
      </c>
      <c r="N35" s="51" cm="1">
        <f t="array" aca="1" ref="N35" ca="1">_xll.VoseSimulate(ParetoObj)</f>
        <v>2.4796819324032033</v>
      </c>
      <c r="O35" s="51" cm="1">
        <f t="array" aca="1" ref="O35" ca="1">_xll.VoseSimulate(ParetoObj)</f>
        <v>2.0817125648374204</v>
      </c>
      <c r="P35" s="51" cm="1">
        <f t="array" aca="1" ref="P35" ca="1">_xll.VoseSimulate(ParetoObj)</f>
        <v>2.0153388269893848</v>
      </c>
      <c r="Q35" s="51" cm="1">
        <f t="array" aca="1" ref="Q35" ca="1">_xll.VoseSimulate(ParetoObj)</f>
        <v>2.1915967598007993</v>
      </c>
      <c r="R35" s="51" cm="1">
        <f t="array" aca="1" ref="R35" ca="1">_xll.VoseSimulate(ParetoObj)</f>
        <v>2.0944986300067123</v>
      </c>
      <c r="S35" s="51" cm="1">
        <f t="array" aca="1" ref="S35" ca="1">_xll.VoseSimulate(ParetoObj)</f>
        <v>2.9279165652966586</v>
      </c>
      <c r="T35" s="51" cm="1">
        <f t="array" aca="1" ref="T35" ca="1">_xll.VoseSimulate(ParetoObj)</f>
        <v>2.06374137498937</v>
      </c>
      <c r="U35" s="51" cm="1">
        <f t="array" aca="1" ref="U35" ca="1">_xll.VoseSimulate(ParetoObj)</f>
        <v>2.6812257342258663</v>
      </c>
      <c r="V35" s="51" cm="1">
        <f t="array" aca="1" ref="V35" ca="1">_xll.VoseSimulate(ParetoObj)</f>
        <v>2.3774059222389323</v>
      </c>
      <c r="W35" s="51" cm="1">
        <f t="array" aca="1" ref="W35" ca="1">_xll.VoseSimulate(ParetoObj)</f>
        <v>3.0246625848924182</v>
      </c>
      <c r="X35" s="51" cm="1">
        <f t="array" aca="1" ref="X35" ca="1">_xll.VoseSimulate(ParetoObj)</f>
        <v>2.8295872125850781</v>
      </c>
      <c r="Y35" s="51" cm="1">
        <f t="array" aca="1" ref="Y35" ca="1">_xll.VoseSimulate(ParetoObj)</f>
        <v>2.1642811323351654</v>
      </c>
      <c r="Z35" s="51" cm="1">
        <f t="array" aca="1" ref="Z35" ca="1">_xll.VoseSimulate(ParetoObj)</f>
        <v>2.3104155174527339</v>
      </c>
      <c r="AA35" s="51" cm="1">
        <f t="array" aca="1" ref="AA35" ca="1">_xll.VoseSimulate(ParetoObj)</f>
        <v>3.6190595351692845</v>
      </c>
    </row>
    <row r="36" spans="2:27" x14ac:dyDescent="0.45">
      <c r="B36" s="50">
        <v>701</v>
      </c>
      <c r="C36" s="51" cm="1">
        <f t="array" aca="1" ref="C36" ca="1">_xll.VoseSimulate(ParetoObj)</f>
        <v>2.0945430062705412</v>
      </c>
      <c r="D36" s="51" cm="1">
        <f t="array" aca="1" ref="D36" ca="1">_xll.VoseSimulate(ParetoObj)</f>
        <v>3.5163124499473919</v>
      </c>
      <c r="E36" s="51" cm="1">
        <f t="array" aca="1" ref="E36" ca="1">_xll.VoseSimulate(ParetoObj)</f>
        <v>2.8831589929429491</v>
      </c>
      <c r="F36" s="51" cm="1">
        <f t="array" aca="1" ref="F36" ca="1">_xll.VoseSimulate(ParetoObj)</f>
        <v>2.9955886768456956</v>
      </c>
      <c r="G36" s="51" cm="1">
        <f t="array" aca="1" ref="G36" ca="1">_xll.VoseSimulate(ParetoObj)</f>
        <v>2.8223765608173506</v>
      </c>
      <c r="H36" s="51" cm="1">
        <f t="array" aca="1" ref="H36" ca="1">_xll.VoseSimulate(ParetoObj)</f>
        <v>2.0844220344225421</v>
      </c>
      <c r="I36" s="51" cm="1">
        <f t="array" aca="1" ref="I36" ca="1">_xll.VoseSimulate(ParetoObj)</f>
        <v>3.0561743501385168</v>
      </c>
      <c r="J36" s="51" cm="1">
        <f t="array" aca="1" ref="J36" ca="1">_xll.VoseSimulate(ParetoObj)</f>
        <v>2.1443603691646005</v>
      </c>
      <c r="K36" s="51" cm="1">
        <f t="array" aca="1" ref="K36" ca="1">_xll.VoseSimulate(ParetoObj)</f>
        <v>2.6745848639947698</v>
      </c>
      <c r="L36" s="51" cm="1">
        <f t="array" aca="1" ref="L36" ca="1">_xll.VoseSimulate(ParetoObj)</f>
        <v>2.0633417196524073</v>
      </c>
      <c r="M36" s="51" cm="1">
        <f t="array" aca="1" ref="M36" ca="1">_xll.VoseSimulate(ParetoObj)</f>
        <v>2.2953253513176208</v>
      </c>
      <c r="N36" s="51" cm="1">
        <f t="array" aca="1" ref="N36" ca="1">_xll.VoseSimulate(ParetoObj)</f>
        <v>2.4246975331652254</v>
      </c>
      <c r="O36" s="51" cm="1">
        <f t="array" aca="1" ref="O36" ca="1">_xll.VoseSimulate(ParetoObj)</f>
        <v>2.055570412732151</v>
      </c>
      <c r="P36" s="51" cm="1">
        <f t="array" aca="1" ref="P36" ca="1">_xll.VoseSimulate(ParetoObj)</f>
        <v>2.2564398674063839</v>
      </c>
      <c r="Q36" s="51" cm="1">
        <f t="array" aca="1" ref="Q36" ca="1">_xll.VoseSimulate(ParetoObj)</f>
        <v>3.6622548785289926</v>
      </c>
      <c r="R36" s="51" cm="1">
        <f t="array" aca="1" ref="R36" ca="1">_xll.VoseSimulate(ParetoObj)</f>
        <v>2.0700643362690943</v>
      </c>
      <c r="S36" s="51" cm="1">
        <f t="array" aca="1" ref="S36" ca="1">_xll.VoseSimulate(ParetoObj)</f>
        <v>2.0255858385279275</v>
      </c>
      <c r="T36" s="51" cm="1">
        <f t="array" aca="1" ref="T36" ca="1">_xll.VoseSimulate(ParetoObj)</f>
        <v>2.3289587194653736</v>
      </c>
      <c r="U36" s="51" cm="1">
        <f t="array" aca="1" ref="U36" ca="1">_xll.VoseSimulate(ParetoObj)</f>
        <v>2.6473561458170276</v>
      </c>
      <c r="V36" s="51" cm="1">
        <f t="array" aca="1" ref="V36" ca="1">_xll.VoseSimulate(ParetoObj)</f>
        <v>2.2812202016673182</v>
      </c>
      <c r="W36" s="51" cm="1">
        <f t="array" aca="1" ref="W36" ca="1">_xll.VoseSimulate(ParetoObj)</f>
        <v>2.8633718691375014</v>
      </c>
      <c r="X36" s="51" cm="1">
        <f t="array" aca="1" ref="X36" ca="1">_xll.VoseSimulate(ParetoObj)</f>
        <v>3.2864439870661171</v>
      </c>
      <c r="Y36" s="51" cm="1">
        <f t="array" aca="1" ref="Y36" ca="1">_xll.VoseSimulate(ParetoObj)</f>
        <v>2.3107702650411128</v>
      </c>
      <c r="Z36" s="51" cm="1">
        <f t="array" aca="1" ref="Z36" ca="1">_xll.VoseSimulate(ParetoObj)</f>
        <v>2.0252849953225343</v>
      </c>
      <c r="AA36" s="51" cm="1">
        <f t="array" aca="1" ref="AA36" ca="1">_xll.VoseSimulate(ParetoObj)</f>
        <v>2.3158068205233264</v>
      </c>
    </row>
    <row r="37" spans="2:27" x14ac:dyDescent="0.45">
      <c r="B37" s="50">
        <v>726</v>
      </c>
      <c r="C37" s="51" cm="1">
        <f t="array" aca="1" ref="C37" ca="1">_xll.VoseSimulate(ParetoObj)</f>
        <v>2.0450870056128516</v>
      </c>
      <c r="D37" s="51" cm="1">
        <f t="array" aca="1" ref="D37" ca="1">_xll.VoseSimulate(ParetoObj)</f>
        <v>2.1731802577687955</v>
      </c>
      <c r="E37" s="51" cm="1">
        <f t="array" aca="1" ref="E37" ca="1">_xll.VoseSimulate(ParetoObj)</f>
        <v>2.5683409245717845</v>
      </c>
      <c r="F37" s="51" cm="1">
        <f t="array" aca="1" ref="F37" ca="1">_xll.VoseSimulate(ParetoObj)</f>
        <v>2.1129651851691773</v>
      </c>
      <c r="G37" s="51" cm="1">
        <f t="array" aca="1" ref="G37" ca="1">_xll.VoseSimulate(ParetoObj)</f>
        <v>2.9465910264848101</v>
      </c>
      <c r="H37" s="51" cm="1">
        <f t="array" aca="1" ref="H37" ca="1">_xll.VoseSimulate(ParetoObj)</f>
        <v>2.1120518655111886</v>
      </c>
      <c r="I37" s="51" cm="1">
        <f t="array" aca="1" ref="I37" ca="1">_xll.VoseSimulate(ParetoObj)</f>
        <v>2.2551625704227631</v>
      </c>
      <c r="J37" s="51" cm="1">
        <f t="array" aca="1" ref="J37" ca="1">_xll.VoseSimulate(ParetoObj)</f>
        <v>2.1604770243864082</v>
      </c>
      <c r="K37" s="51" cm="1">
        <f t="array" aca="1" ref="K37" ca="1">_xll.VoseSimulate(ParetoObj)</f>
        <v>2.8290233696358249</v>
      </c>
      <c r="L37" s="51" cm="1">
        <f t="array" aca="1" ref="L37" ca="1">_xll.VoseSimulate(ParetoObj)</f>
        <v>3.092112579262718</v>
      </c>
      <c r="M37" s="51" cm="1">
        <f t="array" aca="1" ref="M37" ca="1">_xll.VoseSimulate(ParetoObj)</f>
        <v>2.434634201381134</v>
      </c>
      <c r="N37" s="51" cm="1">
        <f t="array" aca="1" ref="N37" ca="1">_xll.VoseSimulate(ParetoObj)</f>
        <v>2.7013660767956278</v>
      </c>
      <c r="O37" s="51" cm="1">
        <f t="array" aca="1" ref="O37" ca="1">_xll.VoseSimulate(ParetoObj)</f>
        <v>2.1886736094240034</v>
      </c>
      <c r="P37" s="51" cm="1">
        <f t="array" aca="1" ref="P37" ca="1">_xll.VoseSimulate(ParetoObj)</f>
        <v>2.0175366117663724</v>
      </c>
      <c r="Q37" s="51" cm="1">
        <f t="array" aca="1" ref="Q37" ca="1">_xll.VoseSimulate(ParetoObj)</f>
        <v>2.9950666576880129</v>
      </c>
      <c r="R37" s="51" cm="1">
        <f t="array" aca="1" ref="R37" ca="1">_xll.VoseSimulate(ParetoObj)</f>
        <v>2.0927123579008864</v>
      </c>
      <c r="S37" s="51" cm="1">
        <f t="array" aca="1" ref="S37" ca="1">_xll.VoseSimulate(ParetoObj)</f>
        <v>2.2261887021102407</v>
      </c>
      <c r="T37" s="51" cm="1">
        <f t="array" aca="1" ref="T37" ca="1">_xll.VoseSimulate(ParetoObj)</f>
        <v>2.2857110730672181</v>
      </c>
      <c r="U37" s="51" cm="1">
        <f t="array" aca="1" ref="U37" ca="1">_xll.VoseSimulate(ParetoObj)</f>
        <v>2.6865007964325232</v>
      </c>
      <c r="V37" s="51" cm="1">
        <f t="array" aca="1" ref="V37" ca="1">_xll.VoseSimulate(ParetoObj)</f>
        <v>2.0871204649648165</v>
      </c>
      <c r="W37" s="51" cm="1">
        <f t="array" aca="1" ref="W37" ca="1">_xll.VoseSimulate(ParetoObj)</f>
        <v>2.4290652135887907</v>
      </c>
      <c r="X37" s="51" cm="1">
        <f t="array" aca="1" ref="X37" ca="1">_xll.VoseSimulate(ParetoObj)</f>
        <v>2.439360543111408</v>
      </c>
      <c r="Y37" s="51" cm="1">
        <f t="array" aca="1" ref="Y37" ca="1">_xll.VoseSimulate(ParetoObj)</f>
        <v>2.0342264374678622</v>
      </c>
      <c r="Z37" s="51" cm="1">
        <f t="array" aca="1" ref="Z37" ca="1">_xll.VoseSimulate(ParetoObj)</f>
        <v>2.0650260536740914</v>
      </c>
      <c r="AA37" s="51" cm="1">
        <f t="array" aca="1" ref="AA37" ca="1">_xll.VoseSimulate(ParetoObj)</f>
        <v>2.5692775463203241</v>
      </c>
    </row>
    <row r="38" spans="2:27" x14ac:dyDescent="0.45">
      <c r="B38" s="50">
        <v>751</v>
      </c>
      <c r="C38" s="51" cm="1">
        <f t="array" aca="1" ref="C38" ca="1">_xll.VoseSimulate(ParetoObj)</f>
        <v>2.8191643351956768</v>
      </c>
      <c r="D38" s="51" cm="1">
        <f t="array" aca="1" ref="D38" ca="1">_xll.VoseSimulate(ParetoObj)</f>
        <v>3.0699607582658999</v>
      </c>
      <c r="E38" s="51" cm="1">
        <f t="array" aca="1" ref="E38" ca="1">_xll.VoseSimulate(ParetoObj)</f>
        <v>2.0830834737268829</v>
      </c>
      <c r="F38" s="51" cm="1">
        <f t="array" aca="1" ref="F38" ca="1">_xll.VoseSimulate(ParetoObj)</f>
        <v>2.1998478136886028</v>
      </c>
      <c r="G38" s="51" cm="1">
        <f t="array" aca="1" ref="G38" ca="1">_xll.VoseSimulate(ParetoObj)</f>
        <v>2.495444245135225</v>
      </c>
      <c r="H38" s="51" cm="1">
        <f t="array" aca="1" ref="H38" ca="1">_xll.VoseSimulate(ParetoObj)</f>
        <v>2.0455629286436143</v>
      </c>
      <c r="I38" s="51" cm="1">
        <f t="array" aca="1" ref="I38" ca="1">_xll.VoseSimulate(ParetoObj)</f>
        <v>2.5163808103281249</v>
      </c>
      <c r="J38" s="51" cm="1">
        <f t="array" aca="1" ref="J38" ca="1">_xll.VoseSimulate(ParetoObj)</f>
        <v>2.2458653855154012</v>
      </c>
      <c r="K38" s="51" cm="1">
        <f t="array" aca="1" ref="K38" ca="1">_xll.VoseSimulate(ParetoObj)</f>
        <v>2.035059221267177</v>
      </c>
      <c r="L38" s="51" cm="1">
        <f t="array" aca="1" ref="L38" ca="1">_xll.VoseSimulate(ParetoObj)</f>
        <v>2.0803297504900917</v>
      </c>
      <c r="M38" s="51" cm="1">
        <f t="array" aca="1" ref="M38" ca="1">_xll.VoseSimulate(ParetoObj)</f>
        <v>2.0576606041697141</v>
      </c>
      <c r="N38" s="51" cm="1">
        <f t="array" aca="1" ref="N38" ca="1">_xll.VoseSimulate(ParetoObj)</f>
        <v>2.7479936483362697</v>
      </c>
      <c r="O38" s="51" cm="1">
        <f t="array" aca="1" ref="O38" ca="1">_xll.VoseSimulate(ParetoObj)</f>
        <v>2.0118320091730753</v>
      </c>
      <c r="P38" s="51" cm="1">
        <f t="array" aca="1" ref="P38" ca="1">_xll.VoseSimulate(ParetoObj)</f>
        <v>3.6146215992199644</v>
      </c>
      <c r="Q38" s="51" cm="1">
        <f t="array" aca="1" ref="Q38" ca="1">_xll.VoseSimulate(ParetoObj)</f>
        <v>3.600570059899423</v>
      </c>
      <c r="R38" s="51" cm="1">
        <f t="array" aca="1" ref="R38" ca="1">_xll.VoseSimulate(ParetoObj)</f>
        <v>2.0953494958294496</v>
      </c>
      <c r="S38" s="51" cm="1">
        <f t="array" aca="1" ref="S38" ca="1">_xll.VoseSimulate(ParetoObj)</f>
        <v>2.3169530822227742</v>
      </c>
      <c r="T38" s="51" cm="1">
        <f t="array" aca="1" ref="T38" ca="1">_xll.VoseSimulate(ParetoObj)</f>
        <v>2.6779484691474442</v>
      </c>
      <c r="U38" s="51" cm="1">
        <f t="array" aca="1" ref="U38" ca="1">_xll.VoseSimulate(ParetoObj)</f>
        <v>2.4776663044876908</v>
      </c>
      <c r="V38" s="51" cm="1">
        <f t="array" aca="1" ref="V38" ca="1">_xll.VoseSimulate(ParetoObj)</f>
        <v>2.8458780251809257</v>
      </c>
      <c r="W38" s="51" cm="1">
        <f t="array" aca="1" ref="W38" ca="1">_xll.VoseSimulate(ParetoObj)</f>
        <v>2.8329723083497447</v>
      </c>
      <c r="X38" s="51" cm="1">
        <f t="array" aca="1" ref="X38" ca="1">_xll.VoseSimulate(ParetoObj)</f>
        <v>2.6600765151446035</v>
      </c>
      <c r="Y38" s="51" cm="1">
        <f t="array" aca="1" ref="Y38" ca="1">_xll.VoseSimulate(ParetoObj)</f>
        <v>2.4112830368870117</v>
      </c>
      <c r="Z38" s="51" cm="1">
        <f t="array" aca="1" ref="Z38" ca="1">_xll.VoseSimulate(ParetoObj)</f>
        <v>2.5244421921168443</v>
      </c>
      <c r="AA38" s="51" cm="1">
        <f t="array" aca="1" ref="AA38" ca="1">_xll.VoseSimulate(ParetoObj)</f>
        <v>2.7435291167739146</v>
      </c>
    </row>
    <row r="39" spans="2:27" x14ac:dyDescent="0.45">
      <c r="B39" s="50">
        <v>776</v>
      </c>
      <c r="C39" s="51" cm="1">
        <f t="array" aca="1" ref="C39" ca="1">_xll.VoseSimulate(ParetoObj)</f>
        <v>2.2239325861707804</v>
      </c>
      <c r="D39" s="51" cm="1">
        <f t="array" aca="1" ref="D39" ca="1">_xll.VoseSimulate(ParetoObj)</f>
        <v>2.2138129807276217</v>
      </c>
      <c r="E39" s="51" cm="1">
        <f t="array" aca="1" ref="E39" ca="1">_xll.VoseSimulate(ParetoObj)</f>
        <v>2.3102295857175452</v>
      </c>
      <c r="F39" s="51" cm="1">
        <f t="array" aca="1" ref="F39" ca="1">_xll.VoseSimulate(ParetoObj)</f>
        <v>2.2130665112485293</v>
      </c>
      <c r="G39" s="51" cm="1">
        <f t="array" aca="1" ref="G39" ca="1">_xll.VoseSimulate(ParetoObj)</f>
        <v>2.1016457075296562</v>
      </c>
      <c r="H39" s="51" cm="1">
        <f t="array" aca="1" ref="H39" ca="1">_xll.VoseSimulate(ParetoObj)</f>
        <v>2.596714953723577</v>
      </c>
      <c r="I39" s="51" cm="1">
        <f t="array" aca="1" ref="I39" ca="1">_xll.VoseSimulate(ParetoObj)</f>
        <v>2.1000560082428064</v>
      </c>
      <c r="J39" s="51" cm="1">
        <f t="array" aca="1" ref="J39" ca="1">_xll.VoseSimulate(ParetoObj)</f>
        <v>2.5032646869312396</v>
      </c>
      <c r="K39" s="51" cm="1">
        <f t="array" aca="1" ref="K39" ca="1">_xll.VoseSimulate(ParetoObj)</f>
        <v>6.2516599175316037</v>
      </c>
      <c r="L39" s="51" cm="1">
        <f t="array" aca="1" ref="L39" ca="1">_xll.VoseSimulate(ParetoObj)</f>
        <v>2.0056986021207188</v>
      </c>
      <c r="M39" s="51" cm="1">
        <f t="array" aca="1" ref="M39" ca="1">_xll.VoseSimulate(ParetoObj)</f>
        <v>2.4900086724343256</v>
      </c>
      <c r="N39" s="51" cm="1">
        <f t="array" aca="1" ref="N39" ca="1">_xll.VoseSimulate(ParetoObj)</f>
        <v>2.0590081128367177</v>
      </c>
      <c r="O39" s="51" cm="1">
        <f t="array" aca="1" ref="O39" ca="1">_xll.VoseSimulate(ParetoObj)</f>
        <v>2.5979292915107615</v>
      </c>
      <c r="P39" s="51" cm="1">
        <f t="array" aca="1" ref="P39" ca="1">_xll.VoseSimulate(ParetoObj)</f>
        <v>2.0393079952122823</v>
      </c>
      <c r="Q39" s="51" cm="1">
        <f t="array" aca="1" ref="Q39" ca="1">_xll.VoseSimulate(ParetoObj)</f>
        <v>2.1792722721643076</v>
      </c>
      <c r="R39" s="51" cm="1">
        <f t="array" aca="1" ref="R39" ca="1">_xll.VoseSimulate(ParetoObj)</f>
        <v>2.5168094566408947</v>
      </c>
      <c r="S39" s="51" cm="1">
        <f t="array" aca="1" ref="S39" ca="1">_xll.VoseSimulate(ParetoObj)</f>
        <v>2.6548802151390576</v>
      </c>
      <c r="T39" s="51" cm="1">
        <f t="array" aca="1" ref="T39" ca="1">_xll.VoseSimulate(ParetoObj)</f>
        <v>2.1914281893726484</v>
      </c>
      <c r="U39" s="51" cm="1">
        <f t="array" aca="1" ref="U39" ca="1">_xll.VoseSimulate(ParetoObj)</f>
        <v>2.4500371138378911</v>
      </c>
      <c r="V39" s="51" cm="1">
        <f t="array" aca="1" ref="V39" ca="1">_xll.VoseSimulate(ParetoObj)</f>
        <v>2.0545776672475426</v>
      </c>
      <c r="W39" s="51" cm="1">
        <f t="array" aca="1" ref="W39" ca="1">_xll.VoseSimulate(ParetoObj)</f>
        <v>2.1386730276964534</v>
      </c>
      <c r="X39" s="51" cm="1">
        <f t="array" aca="1" ref="X39" ca="1">_xll.VoseSimulate(ParetoObj)</f>
        <v>3.026833311541548</v>
      </c>
      <c r="Y39" s="51" cm="1">
        <f t="array" aca="1" ref="Y39" ca="1">_xll.VoseSimulate(ParetoObj)</f>
        <v>2.2722560620289709</v>
      </c>
      <c r="Z39" s="51" cm="1">
        <f t="array" aca="1" ref="Z39" ca="1">_xll.VoseSimulate(ParetoObj)</f>
        <v>2.0379767613216848</v>
      </c>
      <c r="AA39" s="51" cm="1">
        <f t="array" aca="1" ref="AA39" ca="1">_xll.VoseSimulate(ParetoObj)</f>
        <v>2.1251533157341624</v>
      </c>
    </row>
    <row r="40" spans="2:27" x14ac:dyDescent="0.45">
      <c r="B40" s="50">
        <v>801</v>
      </c>
      <c r="C40" s="51" cm="1">
        <f t="array" aca="1" ref="C40" ca="1">_xll.VoseSimulate(ParetoObj)</f>
        <v>2.3081505267690492</v>
      </c>
      <c r="D40" s="51" cm="1">
        <f t="array" aca="1" ref="D40" ca="1">_xll.VoseSimulate(ParetoObj)</f>
        <v>2.199624314248338</v>
      </c>
      <c r="E40" s="51" cm="1">
        <f t="array" aca="1" ref="E40" ca="1">_xll.VoseSimulate(ParetoObj)</f>
        <v>2.8233231231500375</v>
      </c>
      <c r="F40" s="51" cm="1">
        <f t="array" aca="1" ref="F40" ca="1">_xll.VoseSimulate(ParetoObj)</f>
        <v>2.0695926535434803</v>
      </c>
      <c r="G40" s="51" cm="1">
        <f t="array" aca="1" ref="G40" ca="1">_xll.VoseSimulate(ParetoObj)</f>
        <v>2.4780094483540309</v>
      </c>
      <c r="H40" s="51" cm="1">
        <f t="array" aca="1" ref="H40" ca="1">_xll.VoseSimulate(ParetoObj)</f>
        <v>2.1775302215867911</v>
      </c>
      <c r="I40" s="51" cm="1">
        <f t="array" aca="1" ref="I40" ca="1">_xll.VoseSimulate(ParetoObj)</f>
        <v>2.0234831409129681</v>
      </c>
      <c r="J40" s="51" cm="1">
        <f t="array" aca="1" ref="J40" ca="1">_xll.VoseSimulate(ParetoObj)</f>
        <v>2.9258150963265255</v>
      </c>
      <c r="K40" s="51" cm="1">
        <f t="array" aca="1" ref="K40" ca="1">_xll.VoseSimulate(ParetoObj)</f>
        <v>2.3803498927653286</v>
      </c>
      <c r="L40" s="51" cm="1">
        <f t="array" aca="1" ref="L40" ca="1">_xll.VoseSimulate(ParetoObj)</f>
        <v>2.0124852008218368</v>
      </c>
      <c r="M40" s="51" cm="1">
        <f t="array" aca="1" ref="M40" ca="1">_xll.VoseSimulate(ParetoObj)</f>
        <v>2.0815384341982885</v>
      </c>
      <c r="N40" s="51" cm="1">
        <f t="array" aca="1" ref="N40" ca="1">_xll.VoseSimulate(ParetoObj)</f>
        <v>2.1833164525596476</v>
      </c>
      <c r="O40" s="51" cm="1">
        <f t="array" aca="1" ref="O40" ca="1">_xll.VoseSimulate(ParetoObj)</f>
        <v>2.589847736752136</v>
      </c>
      <c r="P40" s="51" cm="1">
        <f t="array" aca="1" ref="P40" ca="1">_xll.VoseSimulate(ParetoObj)</f>
        <v>2.0767527863634503</v>
      </c>
      <c r="Q40" s="51" cm="1">
        <f t="array" aca="1" ref="Q40" ca="1">_xll.VoseSimulate(ParetoObj)</f>
        <v>2.0653986075022979</v>
      </c>
      <c r="R40" s="51" cm="1">
        <f t="array" aca="1" ref="R40" ca="1">_xll.VoseSimulate(ParetoObj)</f>
        <v>2.5310416217291021</v>
      </c>
      <c r="S40" s="51" cm="1">
        <f t="array" aca="1" ref="S40" ca="1">_xll.VoseSimulate(ParetoObj)</f>
        <v>3.2400596113188862</v>
      </c>
      <c r="T40" s="51" cm="1">
        <f t="array" aca="1" ref="T40" ca="1">_xll.VoseSimulate(ParetoObj)</f>
        <v>2.2311623221720174</v>
      </c>
      <c r="U40" s="51" cm="1">
        <f t="array" aca="1" ref="U40" ca="1">_xll.VoseSimulate(ParetoObj)</f>
        <v>2.644990213555821</v>
      </c>
      <c r="V40" s="51" cm="1">
        <f t="array" aca="1" ref="V40" ca="1">_xll.VoseSimulate(ParetoObj)</f>
        <v>2.0859613051769763</v>
      </c>
      <c r="W40" s="51" cm="1">
        <f t="array" aca="1" ref="W40" ca="1">_xll.VoseSimulate(ParetoObj)</f>
        <v>2.0281192536516959</v>
      </c>
      <c r="X40" s="51" cm="1">
        <f t="array" aca="1" ref="X40" ca="1">_xll.VoseSimulate(ParetoObj)</f>
        <v>2.7349501766106701</v>
      </c>
      <c r="Y40" s="51" cm="1">
        <f t="array" aca="1" ref="Y40" ca="1">_xll.VoseSimulate(ParetoObj)</f>
        <v>3.7048245715900054</v>
      </c>
      <c r="Z40" s="51" cm="1">
        <f t="array" aca="1" ref="Z40" ca="1">_xll.VoseSimulate(ParetoObj)</f>
        <v>4.2303754477368098</v>
      </c>
      <c r="AA40" s="51" cm="1">
        <f t="array" aca="1" ref="AA40" ca="1">_xll.VoseSimulate(ParetoObj)</f>
        <v>2.0679101337932488</v>
      </c>
    </row>
    <row r="41" spans="2:27" x14ac:dyDescent="0.45">
      <c r="B41" s="50">
        <v>826</v>
      </c>
      <c r="C41" s="51" cm="1">
        <f t="array" aca="1" ref="C41" ca="1">_xll.VoseSimulate(ParetoObj)</f>
        <v>2.0749475287675434</v>
      </c>
      <c r="D41" s="51" cm="1">
        <f t="array" aca="1" ref="D41" ca="1">_xll.VoseSimulate(ParetoObj)</f>
        <v>2.1811001602293678</v>
      </c>
      <c r="E41" s="51" cm="1">
        <f t="array" aca="1" ref="E41" ca="1">_xll.VoseSimulate(ParetoObj)</f>
        <v>2.2845572815824227</v>
      </c>
      <c r="F41" s="51" cm="1">
        <f t="array" aca="1" ref="F41" ca="1">_xll.VoseSimulate(ParetoObj)</f>
        <v>2.6395225912340763</v>
      </c>
      <c r="G41" s="51" cm="1">
        <f t="array" aca="1" ref="G41" ca="1">_xll.VoseSimulate(ParetoObj)</f>
        <v>2.2335605397148144</v>
      </c>
      <c r="H41" s="51" cm="1">
        <f t="array" aca="1" ref="H41" ca="1">_xll.VoseSimulate(ParetoObj)</f>
        <v>2.2446822462084395</v>
      </c>
      <c r="I41" s="51" cm="1">
        <f t="array" aca="1" ref="I41" ca="1">_xll.VoseSimulate(ParetoObj)</f>
        <v>2.4661133480213597</v>
      </c>
      <c r="J41" s="51" cm="1">
        <f t="array" aca="1" ref="J41" ca="1">_xll.VoseSimulate(ParetoObj)</f>
        <v>2.3628952643062457</v>
      </c>
      <c r="K41" s="51" cm="1">
        <f t="array" aca="1" ref="K41" ca="1">_xll.VoseSimulate(ParetoObj)</f>
        <v>2.0779447259860708</v>
      </c>
      <c r="L41" s="51" cm="1">
        <f t="array" aca="1" ref="L41" ca="1">_xll.VoseSimulate(ParetoObj)</f>
        <v>2.2737838155650283</v>
      </c>
      <c r="M41" s="51" cm="1">
        <f t="array" aca="1" ref="M41" ca="1">_xll.VoseSimulate(ParetoObj)</f>
        <v>2.7901202112592394</v>
      </c>
      <c r="N41" s="51" cm="1">
        <f t="array" aca="1" ref="N41" ca="1">_xll.VoseSimulate(ParetoObj)</f>
        <v>2.0698434374864023</v>
      </c>
      <c r="O41" s="51" cm="1">
        <f t="array" aca="1" ref="O41" ca="1">_xll.VoseSimulate(ParetoObj)</f>
        <v>2.0735102810941801</v>
      </c>
      <c r="P41" s="51" cm="1">
        <f t="array" aca="1" ref="P41" ca="1">_xll.VoseSimulate(ParetoObj)</f>
        <v>2.5186807029372917</v>
      </c>
      <c r="Q41" s="51" cm="1">
        <f t="array" aca="1" ref="Q41" ca="1">_xll.VoseSimulate(ParetoObj)</f>
        <v>2.5957404275102549</v>
      </c>
      <c r="R41" s="51" cm="1">
        <f t="array" aca="1" ref="R41" ca="1">_xll.VoseSimulate(ParetoObj)</f>
        <v>2.3932913642653593</v>
      </c>
      <c r="S41" s="51" cm="1">
        <f t="array" aca="1" ref="S41" ca="1">_xll.VoseSimulate(ParetoObj)</f>
        <v>2.7463543986573296</v>
      </c>
      <c r="T41" s="51" cm="1">
        <f t="array" aca="1" ref="T41" ca="1">_xll.VoseSimulate(ParetoObj)</f>
        <v>2.2379119054566972</v>
      </c>
      <c r="U41" s="51" cm="1">
        <f t="array" aca="1" ref="U41" ca="1">_xll.VoseSimulate(ParetoObj)</f>
        <v>2.8804875025765142</v>
      </c>
      <c r="V41" s="51" cm="1">
        <f t="array" aca="1" ref="V41" ca="1">_xll.VoseSimulate(ParetoObj)</f>
        <v>2.6348750524112936</v>
      </c>
      <c r="W41" s="51" cm="1">
        <f t="array" aca="1" ref="W41" ca="1">_xll.VoseSimulate(ParetoObj)</f>
        <v>2.0181716650500614</v>
      </c>
      <c r="X41" s="51" cm="1">
        <f t="array" aca="1" ref="X41" ca="1">_xll.VoseSimulate(ParetoObj)</f>
        <v>3.1979596173716018</v>
      </c>
      <c r="Y41" s="51" cm="1">
        <f t="array" aca="1" ref="Y41" ca="1">_xll.VoseSimulate(ParetoObj)</f>
        <v>2.018957163442388</v>
      </c>
      <c r="Z41" s="51" cm="1">
        <f t="array" aca="1" ref="Z41" ca="1">_xll.VoseSimulate(ParetoObj)</f>
        <v>3.2576137804887799</v>
      </c>
      <c r="AA41" s="51" cm="1">
        <f t="array" aca="1" ref="AA41" ca="1">_xll.VoseSimulate(ParetoObj)</f>
        <v>2.2294694252393916</v>
      </c>
    </row>
    <row r="42" spans="2:27" x14ac:dyDescent="0.45">
      <c r="B42" s="50">
        <v>851</v>
      </c>
      <c r="C42" s="51" cm="1">
        <f t="array" aca="1" ref="C42" ca="1">_xll.VoseSimulate(ParetoObj)</f>
        <v>2.6946537890401272</v>
      </c>
      <c r="D42" s="51" cm="1">
        <f t="array" aca="1" ref="D42" ca="1">_xll.VoseSimulate(ParetoObj)</f>
        <v>2.1920633070938425</v>
      </c>
      <c r="E42" s="51" cm="1">
        <f t="array" aca="1" ref="E42" ca="1">_xll.VoseSimulate(ParetoObj)</f>
        <v>2.9199696418434944</v>
      </c>
      <c r="F42" s="51" cm="1">
        <f t="array" aca="1" ref="F42" ca="1">_xll.VoseSimulate(ParetoObj)</f>
        <v>2.3812791646752878</v>
      </c>
      <c r="G42" s="51" cm="1">
        <f t="array" aca="1" ref="G42" ca="1">_xll.VoseSimulate(ParetoObj)</f>
        <v>2.4617879009511849</v>
      </c>
      <c r="H42" s="51" cm="1">
        <f t="array" aca="1" ref="H42" ca="1">_xll.VoseSimulate(ParetoObj)</f>
        <v>2.016507298520573</v>
      </c>
      <c r="I42" s="51" cm="1">
        <f t="array" aca="1" ref="I42" ca="1">_xll.VoseSimulate(ParetoObj)</f>
        <v>2.1733515104106691</v>
      </c>
      <c r="J42" s="51" cm="1">
        <f t="array" aca="1" ref="J42" ca="1">_xll.VoseSimulate(ParetoObj)</f>
        <v>3.4421466296737968</v>
      </c>
      <c r="K42" s="51" cm="1">
        <f t="array" aca="1" ref="K42" ca="1">_xll.VoseSimulate(ParetoObj)</f>
        <v>2.0784401404507564</v>
      </c>
      <c r="L42" s="51" cm="1">
        <f t="array" aca="1" ref="L42" ca="1">_xll.VoseSimulate(ParetoObj)</f>
        <v>2.2625523461895276</v>
      </c>
      <c r="M42" s="51" cm="1">
        <f t="array" aca="1" ref="M42" ca="1">_xll.VoseSimulate(ParetoObj)</f>
        <v>2.4262112956158952</v>
      </c>
      <c r="N42" s="51" cm="1">
        <f t="array" aca="1" ref="N42" ca="1">_xll.VoseSimulate(ParetoObj)</f>
        <v>2.0000420464177284</v>
      </c>
      <c r="O42" s="51" cm="1">
        <f t="array" aca="1" ref="O42" ca="1">_xll.VoseSimulate(ParetoObj)</f>
        <v>2.2970799392293042</v>
      </c>
      <c r="P42" s="51" cm="1">
        <f t="array" aca="1" ref="P42" ca="1">_xll.VoseSimulate(ParetoObj)</f>
        <v>2.1429175576828685</v>
      </c>
      <c r="Q42" s="51" cm="1">
        <f t="array" aca="1" ref="Q42" ca="1">_xll.VoseSimulate(ParetoObj)</f>
        <v>2.0354912532507128</v>
      </c>
      <c r="R42" s="51" cm="1">
        <f t="array" aca="1" ref="R42" ca="1">_xll.VoseSimulate(ParetoObj)</f>
        <v>5.9669234812552627</v>
      </c>
      <c r="S42" s="51" cm="1">
        <f t="array" aca="1" ref="S42" ca="1">_xll.VoseSimulate(ParetoObj)</f>
        <v>2.0712421153612603</v>
      </c>
      <c r="T42" s="51" cm="1">
        <f t="array" aca="1" ref="T42" ca="1">_xll.VoseSimulate(ParetoObj)</f>
        <v>2.5599833388213113</v>
      </c>
      <c r="U42" s="51" cm="1">
        <f t="array" aca="1" ref="U42" ca="1">_xll.VoseSimulate(ParetoObj)</f>
        <v>3.5237363609260663</v>
      </c>
      <c r="V42" s="51" cm="1">
        <f t="array" aca="1" ref="V42" ca="1">_xll.VoseSimulate(ParetoObj)</f>
        <v>2.0271252886094246</v>
      </c>
      <c r="W42" s="51" cm="1">
        <f t="array" aca="1" ref="W42" ca="1">_xll.VoseSimulate(ParetoObj)</f>
        <v>2.3659811286409163</v>
      </c>
      <c r="X42" s="51" cm="1">
        <f t="array" aca="1" ref="X42" ca="1">_xll.VoseSimulate(ParetoObj)</f>
        <v>2.4128771393016795</v>
      </c>
      <c r="Y42" s="51" cm="1">
        <f t="array" aca="1" ref="Y42" ca="1">_xll.VoseSimulate(ParetoObj)</f>
        <v>2.1164500546486833</v>
      </c>
      <c r="Z42" s="51" cm="1">
        <f t="array" aca="1" ref="Z42" ca="1">_xll.VoseSimulate(ParetoObj)</f>
        <v>2.0479032093629588</v>
      </c>
      <c r="AA42" s="51" cm="1">
        <f t="array" aca="1" ref="AA42" ca="1">_xll.VoseSimulate(ParetoObj)</f>
        <v>2.4601867879019736</v>
      </c>
    </row>
    <row r="43" spans="2:27" x14ac:dyDescent="0.45">
      <c r="B43" s="50">
        <v>876</v>
      </c>
      <c r="C43" s="51" cm="1">
        <f t="array" aca="1" ref="C43" ca="1">_xll.VoseSimulate(ParetoObj)</f>
        <v>2.207419444486435</v>
      </c>
      <c r="D43" s="51" cm="1">
        <f t="array" aca="1" ref="D43" ca="1">_xll.VoseSimulate(ParetoObj)</f>
        <v>2.823686848908177</v>
      </c>
      <c r="E43" s="51" cm="1">
        <f t="array" aca="1" ref="E43" ca="1">_xll.VoseSimulate(ParetoObj)</f>
        <v>2.6325635703311914</v>
      </c>
      <c r="F43" s="51" cm="1">
        <f t="array" aca="1" ref="F43" ca="1">_xll.VoseSimulate(ParetoObj)</f>
        <v>2.4929815973304401</v>
      </c>
      <c r="G43" s="51" cm="1">
        <f t="array" aca="1" ref="G43" ca="1">_xll.VoseSimulate(ParetoObj)</f>
        <v>2.0488440699924042</v>
      </c>
      <c r="H43" s="51" cm="1">
        <f t="array" aca="1" ref="H43" ca="1">_xll.VoseSimulate(ParetoObj)</f>
        <v>2.2204207552955659</v>
      </c>
      <c r="I43" s="51" cm="1">
        <f t="array" aca="1" ref="I43" ca="1">_xll.VoseSimulate(ParetoObj)</f>
        <v>2.9693302571090845</v>
      </c>
      <c r="J43" s="51" cm="1">
        <f t="array" aca="1" ref="J43" ca="1">_xll.VoseSimulate(ParetoObj)</f>
        <v>2.2395926302714821</v>
      </c>
      <c r="K43" s="51" cm="1">
        <f t="array" aca="1" ref="K43" ca="1">_xll.VoseSimulate(ParetoObj)</f>
        <v>2.2328619562485459</v>
      </c>
      <c r="L43" s="51" cm="1">
        <f t="array" aca="1" ref="L43" ca="1">_xll.VoseSimulate(ParetoObj)</f>
        <v>2.0298539769644308</v>
      </c>
      <c r="M43" s="51" cm="1">
        <f t="array" aca="1" ref="M43" ca="1">_xll.VoseSimulate(ParetoObj)</f>
        <v>2.0176405457665023</v>
      </c>
      <c r="N43" s="51" cm="1">
        <f t="array" aca="1" ref="N43" ca="1">_xll.VoseSimulate(ParetoObj)</f>
        <v>2.2848053741719108</v>
      </c>
      <c r="O43" s="51" cm="1">
        <f t="array" aca="1" ref="O43" ca="1">_xll.VoseSimulate(ParetoObj)</f>
        <v>2.6784586057272977</v>
      </c>
      <c r="P43" s="51" cm="1">
        <f t="array" aca="1" ref="P43" ca="1">_xll.VoseSimulate(ParetoObj)</f>
        <v>2.0996172618406406</v>
      </c>
      <c r="Q43" s="51" cm="1">
        <f t="array" aca="1" ref="Q43" ca="1">_xll.VoseSimulate(ParetoObj)</f>
        <v>2.2150625290703441</v>
      </c>
      <c r="R43" s="51" cm="1">
        <f t="array" aca="1" ref="R43" ca="1">_xll.VoseSimulate(ParetoObj)</f>
        <v>2.7455657280005843</v>
      </c>
      <c r="S43" s="51" cm="1">
        <f t="array" aca="1" ref="S43" ca="1">_xll.VoseSimulate(ParetoObj)</f>
        <v>2.1386296978509129</v>
      </c>
      <c r="T43" s="51" cm="1">
        <f t="array" aca="1" ref="T43" ca="1">_xll.VoseSimulate(ParetoObj)</f>
        <v>2.6772269187525355</v>
      </c>
      <c r="U43" s="51" cm="1">
        <f t="array" aca="1" ref="U43" ca="1">_xll.VoseSimulate(ParetoObj)</f>
        <v>3.2002581444931608</v>
      </c>
      <c r="V43" s="51" cm="1">
        <f t="array" aca="1" ref="V43" ca="1">_xll.VoseSimulate(ParetoObj)</f>
        <v>2.215491946014573</v>
      </c>
      <c r="W43" s="51" cm="1">
        <f t="array" aca="1" ref="W43" ca="1">_xll.VoseSimulate(ParetoObj)</f>
        <v>3.308192464004744</v>
      </c>
      <c r="X43" s="51" cm="1">
        <f t="array" aca="1" ref="X43" ca="1">_xll.VoseSimulate(ParetoObj)</f>
        <v>2.5290276118405814</v>
      </c>
      <c r="Y43" s="51" cm="1">
        <f t="array" aca="1" ref="Y43" ca="1">_xll.VoseSimulate(ParetoObj)</f>
        <v>2.0585306063568867</v>
      </c>
      <c r="Z43" s="51" cm="1">
        <f t="array" aca="1" ref="Z43" ca="1">_xll.VoseSimulate(ParetoObj)</f>
        <v>2.0299360799605175</v>
      </c>
      <c r="AA43" s="51" cm="1">
        <f t="array" aca="1" ref="AA43" ca="1">_xll.VoseSimulate(ParetoObj)</f>
        <v>2.3309851026336883</v>
      </c>
    </row>
    <row r="44" spans="2:27" x14ac:dyDescent="0.45">
      <c r="B44" s="50">
        <v>901</v>
      </c>
      <c r="C44" s="51" cm="1">
        <f t="array" aca="1" ref="C44" ca="1">_xll.VoseSimulate(ParetoObj)</f>
        <v>2.0771942203240945</v>
      </c>
      <c r="D44" s="51" cm="1">
        <f t="array" aca="1" ref="D44" ca="1">_xll.VoseSimulate(ParetoObj)</f>
        <v>2.0587090902540663</v>
      </c>
      <c r="E44" s="51" cm="1">
        <f t="array" aca="1" ref="E44" ca="1">_xll.VoseSimulate(ParetoObj)</f>
        <v>2.2328840000062478</v>
      </c>
      <c r="F44" s="51" cm="1">
        <f t="array" aca="1" ref="F44" ca="1">_xll.VoseSimulate(ParetoObj)</f>
        <v>2.8585017745190324</v>
      </c>
      <c r="G44" s="51" cm="1">
        <f t="array" aca="1" ref="G44" ca="1">_xll.VoseSimulate(ParetoObj)</f>
        <v>2.224561222292357</v>
      </c>
      <c r="H44" s="51" cm="1">
        <f t="array" aca="1" ref="H44" ca="1">_xll.VoseSimulate(ParetoObj)</f>
        <v>2.2972630486392012</v>
      </c>
      <c r="I44" s="51" cm="1">
        <f t="array" aca="1" ref="I44" ca="1">_xll.VoseSimulate(ParetoObj)</f>
        <v>2.1651366455477055</v>
      </c>
      <c r="J44" s="51" cm="1">
        <f t="array" aca="1" ref="J44" ca="1">_xll.VoseSimulate(ParetoObj)</f>
        <v>2.0061813678333751</v>
      </c>
      <c r="K44" s="51" cm="1">
        <f t="array" aca="1" ref="K44" ca="1">_xll.VoseSimulate(ParetoObj)</f>
        <v>2.0922353020779503</v>
      </c>
      <c r="L44" s="51" cm="1">
        <f t="array" aca="1" ref="L44" ca="1">_xll.VoseSimulate(ParetoObj)</f>
        <v>2.0864610437842894</v>
      </c>
      <c r="M44" s="51" cm="1">
        <f t="array" aca="1" ref="M44" ca="1">_xll.VoseSimulate(ParetoObj)</f>
        <v>2.2171598792513385</v>
      </c>
      <c r="N44" s="51" cm="1">
        <f t="array" aca="1" ref="N44" ca="1">_xll.VoseSimulate(ParetoObj)</f>
        <v>2.5413648506594688</v>
      </c>
      <c r="O44" s="51" cm="1">
        <f t="array" aca="1" ref="O44" ca="1">_xll.VoseSimulate(ParetoObj)</f>
        <v>2.397435298837427</v>
      </c>
      <c r="P44" s="51" cm="1">
        <f t="array" aca="1" ref="P44" ca="1">_xll.VoseSimulate(ParetoObj)</f>
        <v>2.8730014672137938</v>
      </c>
      <c r="Q44" s="51" cm="1">
        <f t="array" aca="1" ref="Q44" ca="1">_xll.VoseSimulate(ParetoObj)</f>
        <v>2.6217383093977453</v>
      </c>
      <c r="R44" s="51" cm="1">
        <f t="array" aca="1" ref="R44" ca="1">_xll.VoseSimulate(ParetoObj)</f>
        <v>2.3334048211655531</v>
      </c>
      <c r="S44" s="51" cm="1">
        <f t="array" aca="1" ref="S44" ca="1">_xll.VoseSimulate(ParetoObj)</f>
        <v>2.0088496914797047</v>
      </c>
      <c r="T44" s="51" cm="1">
        <f t="array" aca="1" ref="T44" ca="1">_xll.VoseSimulate(ParetoObj)</f>
        <v>2.1890805264888229</v>
      </c>
      <c r="U44" s="51" cm="1">
        <f t="array" aca="1" ref="U44" ca="1">_xll.VoseSimulate(ParetoObj)</f>
        <v>2.525536919960758</v>
      </c>
      <c r="V44" s="51" cm="1">
        <f t="array" aca="1" ref="V44" ca="1">_xll.VoseSimulate(ParetoObj)</f>
        <v>2.1060576632320522</v>
      </c>
      <c r="W44" s="51" cm="1">
        <f t="array" aca="1" ref="W44" ca="1">_xll.VoseSimulate(ParetoObj)</f>
        <v>4.8268853480554874</v>
      </c>
      <c r="X44" s="51" cm="1">
        <f t="array" aca="1" ref="X44" ca="1">_xll.VoseSimulate(ParetoObj)</f>
        <v>2.2941180627119451</v>
      </c>
      <c r="Y44" s="51" cm="1">
        <f t="array" aca="1" ref="Y44" ca="1">_xll.VoseSimulate(ParetoObj)</f>
        <v>2.4625728560729168</v>
      </c>
      <c r="Z44" s="51" cm="1">
        <f t="array" aca="1" ref="Z44" ca="1">_xll.VoseSimulate(ParetoObj)</f>
        <v>2.0043319981972094</v>
      </c>
      <c r="AA44" s="51" cm="1">
        <f t="array" aca="1" ref="AA44" ca="1">_xll.VoseSimulate(ParetoObj)</f>
        <v>2.1299363475266038</v>
      </c>
    </row>
    <row r="45" spans="2:27" x14ac:dyDescent="0.45">
      <c r="B45" s="50">
        <v>926</v>
      </c>
      <c r="C45" s="51" cm="1">
        <f t="array" aca="1" ref="C45" ca="1">_xll.VoseSimulate(ParetoObj)</f>
        <v>2.0730119885056899</v>
      </c>
      <c r="D45" s="51" cm="1">
        <f t="array" aca="1" ref="D45" ca="1">_xll.VoseSimulate(ParetoObj)</f>
        <v>2.5077956561046375</v>
      </c>
      <c r="E45" s="51" cm="1">
        <f t="array" aca="1" ref="E45" ca="1">_xll.VoseSimulate(ParetoObj)</f>
        <v>3.8540488225055096</v>
      </c>
      <c r="F45" s="51" cm="1">
        <f t="array" aca="1" ref="F45" ca="1">_xll.VoseSimulate(ParetoObj)</f>
        <v>3.1672341357037372</v>
      </c>
      <c r="G45" s="51" cm="1">
        <f t="array" aca="1" ref="G45" ca="1">_xll.VoseSimulate(ParetoObj)</f>
        <v>2.4114998357327053</v>
      </c>
      <c r="H45" s="51" cm="1">
        <f t="array" aca="1" ref="H45" ca="1">_xll.VoseSimulate(ParetoObj)</f>
        <v>2.9275235587263899</v>
      </c>
      <c r="I45" s="51" cm="1">
        <f t="array" aca="1" ref="I45" ca="1">_xll.VoseSimulate(ParetoObj)</f>
        <v>2.2008788909763868</v>
      </c>
      <c r="J45" s="51" cm="1">
        <f t="array" aca="1" ref="J45" ca="1">_xll.VoseSimulate(ParetoObj)</f>
        <v>2.6628872932411092</v>
      </c>
      <c r="K45" s="51" cm="1">
        <f t="array" aca="1" ref="K45" ca="1">_xll.VoseSimulate(ParetoObj)</f>
        <v>2.0892582874157624</v>
      </c>
      <c r="L45" s="51" cm="1">
        <f t="array" aca="1" ref="L45" ca="1">_xll.VoseSimulate(ParetoObj)</f>
        <v>2.2609589311619773</v>
      </c>
      <c r="M45" s="51" cm="1">
        <f t="array" aca="1" ref="M45" ca="1">_xll.VoseSimulate(ParetoObj)</f>
        <v>2.4348779919996439</v>
      </c>
      <c r="N45" s="51" cm="1">
        <f t="array" aca="1" ref="N45" ca="1">_xll.VoseSimulate(ParetoObj)</f>
        <v>2.2532679916381215</v>
      </c>
      <c r="O45" s="51" cm="1">
        <f t="array" aca="1" ref="O45" ca="1">_xll.VoseSimulate(ParetoObj)</f>
        <v>2.1431247259520583</v>
      </c>
      <c r="P45" s="51" cm="1">
        <f t="array" aca="1" ref="P45" ca="1">_xll.VoseSimulate(ParetoObj)</f>
        <v>2.0230001710752488</v>
      </c>
      <c r="Q45" s="51" cm="1">
        <f t="array" aca="1" ref="Q45" ca="1">_xll.VoseSimulate(ParetoObj)</f>
        <v>2.0538616863728776</v>
      </c>
      <c r="R45" s="51" cm="1">
        <f t="array" aca="1" ref="R45" ca="1">_xll.VoseSimulate(ParetoObj)</f>
        <v>2.0361142239666132</v>
      </c>
      <c r="S45" s="51" cm="1">
        <f t="array" aca="1" ref="S45" ca="1">_xll.VoseSimulate(ParetoObj)</f>
        <v>3.0638417986827298</v>
      </c>
      <c r="T45" s="51" cm="1">
        <f t="array" aca="1" ref="T45" ca="1">_xll.VoseSimulate(ParetoObj)</f>
        <v>2.8154298821241466</v>
      </c>
      <c r="U45" s="51" cm="1">
        <f t="array" aca="1" ref="U45" ca="1">_xll.VoseSimulate(ParetoObj)</f>
        <v>2.3601862837066752</v>
      </c>
      <c r="V45" s="51" cm="1">
        <f t="array" aca="1" ref="V45" ca="1">_xll.VoseSimulate(ParetoObj)</f>
        <v>2.2698142966854999</v>
      </c>
      <c r="W45" s="51" cm="1">
        <f t="array" aca="1" ref="W45" ca="1">_xll.VoseSimulate(ParetoObj)</f>
        <v>2.0558575148499689</v>
      </c>
      <c r="X45" s="51" cm="1">
        <f t="array" aca="1" ref="X45" ca="1">_xll.VoseSimulate(ParetoObj)</f>
        <v>3.6891839208674271</v>
      </c>
      <c r="Y45" s="51" cm="1">
        <f t="array" aca="1" ref="Y45" ca="1">_xll.VoseSimulate(ParetoObj)</f>
        <v>2.2549093466127719</v>
      </c>
      <c r="Z45" s="51" cm="1">
        <f t="array" aca="1" ref="Z45" ca="1">_xll.VoseSimulate(ParetoObj)</f>
        <v>2.3778379608802029</v>
      </c>
      <c r="AA45" s="51" cm="1">
        <f t="array" aca="1" ref="AA45" ca="1">_xll.VoseSimulate(ParetoObj)</f>
        <v>3.1700378614407208</v>
      </c>
    </row>
    <row r="46" spans="2:27" x14ac:dyDescent="0.45">
      <c r="B46" s="50">
        <v>951</v>
      </c>
      <c r="C46" s="51" cm="1">
        <f t="array" aca="1" ref="C46" ca="1">_xll.VoseSimulate(ParetoObj)</f>
        <v>3.9458527178966412</v>
      </c>
      <c r="D46" s="51" cm="1">
        <f t="array" aca="1" ref="D46" ca="1">_xll.VoseSimulate(ParetoObj)</f>
        <v>2.0317887271195607</v>
      </c>
      <c r="E46" s="51" cm="1">
        <f t="array" aca="1" ref="E46" ca="1">_xll.VoseSimulate(ParetoObj)</f>
        <v>2.3476360593909988</v>
      </c>
      <c r="F46" s="51" cm="1">
        <f t="array" aca="1" ref="F46" ca="1">_xll.VoseSimulate(ParetoObj)</f>
        <v>2.1915601218003311</v>
      </c>
      <c r="G46" s="51" cm="1">
        <f t="array" aca="1" ref="G46" ca="1">_xll.VoseSimulate(ParetoObj)</f>
        <v>2.0381524923225034</v>
      </c>
      <c r="H46" s="51" cm="1">
        <f t="array" aca="1" ref="H46" ca="1">_xll.VoseSimulate(ParetoObj)</f>
        <v>2.1403931597699755</v>
      </c>
      <c r="I46" s="51" cm="1">
        <f t="array" aca="1" ref="I46" ca="1">_xll.VoseSimulate(ParetoObj)</f>
        <v>2.1269612418108643</v>
      </c>
      <c r="J46" s="51" cm="1">
        <f t="array" aca="1" ref="J46" ca="1">_xll.VoseSimulate(ParetoObj)</f>
        <v>2.198199314546319</v>
      </c>
      <c r="K46" s="51" cm="1">
        <f t="array" aca="1" ref="K46" ca="1">_xll.VoseSimulate(ParetoObj)</f>
        <v>4.6818054171633916</v>
      </c>
      <c r="L46" s="51" cm="1">
        <f t="array" aca="1" ref="L46" ca="1">_xll.VoseSimulate(ParetoObj)</f>
        <v>2.0323920056767446</v>
      </c>
      <c r="M46" s="51" cm="1">
        <f t="array" aca="1" ref="M46" ca="1">_xll.VoseSimulate(ParetoObj)</f>
        <v>2.1473326946737776</v>
      </c>
      <c r="N46" s="51" cm="1">
        <f t="array" aca="1" ref="N46" ca="1">_xll.VoseSimulate(ParetoObj)</f>
        <v>2.1578491619123148</v>
      </c>
      <c r="O46" s="51" cm="1">
        <f t="array" aca="1" ref="O46" ca="1">_xll.VoseSimulate(ParetoObj)</f>
        <v>2.8988537081836578</v>
      </c>
      <c r="P46" s="51" cm="1">
        <f t="array" aca="1" ref="P46" ca="1">_xll.VoseSimulate(ParetoObj)</f>
        <v>2.2625628242757152</v>
      </c>
      <c r="Q46" s="51" cm="1">
        <f t="array" aca="1" ref="Q46" ca="1">_xll.VoseSimulate(ParetoObj)</f>
        <v>2.2470449546321585</v>
      </c>
      <c r="R46" s="51" cm="1">
        <f t="array" aca="1" ref="R46" ca="1">_xll.VoseSimulate(ParetoObj)</f>
        <v>2.6314418494094336</v>
      </c>
      <c r="S46" s="51" cm="1">
        <f t="array" aca="1" ref="S46" ca="1">_xll.VoseSimulate(ParetoObj)</f>
        <v>2.8306471967170066</v>
      </c>
      <c r="T46" s="51" cm="1">
        <f t="array" aca="1" ref="T46" ca="1">_xll.VoseSimulate(ParetoObj)</f>
        <v>2.6902955496958891</v>
      </c>
      <c r="U46" s="51" cm="1">
        <f t="array" aca="1" ref="U46" ca="1">_xll.VoseSimulate(ParetoObj)</f>
        <v>2.1206836987722748</v>
      </c>
      <c r="V46" s="51" cm="1">
        <f t="array" aca="1" ref="V46" ca="1">_xll.VoseSimulate(ParetoObj)</f>
        <v>2.5308346225094476</v>
      </c>
      <c r="W46" s="51" cm="1">
        <f t="array" aca="1" ref="W46" ca="1">_xll.VoseSimulate(ParetoObj)</f>
        <v>2.0280555842729813</v>
      </c>
      <c r="X46" s="51" cm="1">
        <f t="array" aca="1" ref="X46" ca="1">_xll.VoseSimulate(ParetoObj)</f>
        <v>3.3776788791431054</v>
      </c>
      <c r="Y46" s="51" cm="1">
        <f t="array" aca="1" ref="Y46" ca="1">_xll.VoseSimulate(ParetoObj)</f>
        <v>2.4175577445281076</v>
      </c>
      <c r="Z46" s="51" cm="1">
        <f t="array" aca="1" ref="Z46" ca="1">_xll.VoseSimulate(ParetoObj)</f>
        <v>2.2540036123076894</v>
      </c>
      <c r="AA46" s="51" cm="1">
        <f t="array" aca="1" ref="AA46" ca="1">_xll.VoseSimulate(ParetoObj)</f>
        <v>3.1424512535179558</v>
      </c>
    </row>
    <row r="47" spans="2:27" x14ac:dyDescent="0.45">
      <c r="B47" s="50">
        <v>976</v>
      </c>
      <c r="C47" s="51" cm="1">
        <f t="array" aca="1" ref="C47" ca="1">_xll.VoseSimulate(ParetoObj)</f>
        <v>6.1307120736008747</v>
      </c>
      <c r="D47" s="51" cm="1">
        <f t="array" aca="1" ref="D47" ca="1">_xll.VoseSimulate(ParetoObj)</f>
        <v>3.2128859411937296</v>
      </c>
      <c r="E47" s="51" cm="1">
        <f t="array" aca="1" ref="E47" ca="1">_xll.VoseSimulate(ParetoObj)</f>
        <v>3.8763005217138335</v>
      </c>
      <c r="F47" s="51" cm="1">
        <f t="array" aca="1" ref="F47" ca="1">_xll.VoseSimulate(ParetoObj)</f>
        <v>2.7111706112164562</v>
      </c>
      <c r="G47" s="51" cm="1">
        <f t="array" aca="1" ref="G47" ca="1">_xll.VoseSimulate(ParetoObj)</f>
        <v>2.141337126561802</v>
      </c>
      <c r="H47" s="51" cm="1">
        <f t="array" aca="1" ref="H47" ca="1">_xll.VoseSimulate(ParetoObj)</f>
        <v>2.3190038867675762</v>
      </c>
      <c r="I47" s="51" cm="1">
        <f t="array" aca="1" ref="I47" ca="1">_xll.VoseSimulate(ParetoObj)</f>
        <v>4.9691217024222611</v>
      </c>
      <c r="J47" s="51" cm="1">
        <f t="array" aca="1" ref="J47" ca="1">_xll.VoseSimulate(ParetoObj)</f>
        <v>2.587202679768688</v>
      </c>
      <c r="K47" s="51" cm="1">
        <f t="array" aca="1" ref="K47" ca="1">_xll.VoseSimulate(ParetoObj)</f>
        <v>2.5671273850620011</v>
      </c>
      <c r="L47" s="51" cm="1">
        <f t="array" aca="1" ref="L47" ca="1">_xll.VoseSimulate(ParetoObj)</f>
        <v>2.2508328306979699</v>
      </c>
      <c r="M47" s="51" cm="1">
        <f t="array" aca="1" ref="M47" ca="1">_xll.VoseSimulate(ParetoObj)</f>
        <v>2.0227038348611321</v>
      </c>
      <c r="N47" s="51" cm="1">
        <f t="array" aca="1" ref="N47" ca="1">_xll.VoseSimulate(ParetoObj)</f>
        <v>2.043839361449606</v>
      </c>
      <c r="O47" s="51" cm="1">
        <f t="array" aca="1" ref="O47" ca="1">_xll.VoseSimulate(ParetoObj)</f>
        <v>2.0889397764860322</v>
      </c>
      <c r="P47" s="51" cm="1">
        <f t="array" aca="1" ref="P47" ca="1">_xll.VoseSimulate(ParetoObj)</f>
        <v>2.5368770283194806</v>
      </c>
      <c r="Q47" s="51" cm="1">
        <f t="array" aca="1" ref="Q47" ca="1">_xll.VoseSimulate(ParetoObj)</f>
        <v>2.0001622790066653</v>
      </c>
      <c r="R47" s="51" cm="1">
        <f t="array" aca="1" ref="R47" ca="1">_xll.VoseSimulate(ParetoObj)</f>
        <v>2.0055663267007948</v>
      </c>
      <c r="S47" s="51" cm="1">
        <f t="array" aca="1" ref="S47" ca="1">_xll.VoseSimulate(ParetoObj)</f>
        <v>2.2372891727417672</v>
      </c>
      <c r="T47" s="51" cm="1">
        <f t="array" aca="1" ref="T47" ca="1">_xll.VoseSimulate(ParetoObj)</f>
        <v>2.3672840671365081</v>
      </c>
      <c r="U47" s="51" cm="1">
        <f t="array" aca="1" ref="U47" ca="1">_xll.VoseSimulate(ParetoObj)</f>
        <v>2.2196721627966522</v>
      </c>
      <c r="V47" s="51" cm="1">
        <f t="array" aca="1" ref="V47" ca="1">_xll.VoseSimulate(ParetoObj)</f>
        <v>2.2536533638878873</v>
      </c>
      <c r="W47" s="51" cm="1">
        <f t="array" aca="1" ref="W47" ca="1">_xll.VoseSimulate(ParetoObj)</f>
        <v>2.0379262354139631</v>
      </c>
      <c r="X47" s="51" cm="1">
        <f t="array" aca="1" ref="X47" ca="1">_xll.VoseSimulate(ParetoObj)</f>
        <v>3.4583724175566464</v>
      </c>
      <c r="Y47" s="51" cm="1">
        <f t="array" aca="1" ref="Y47" ca="1">_xll.VoseSimulate(ParetoObj)</f>
        <v>2.1206358128909861</v>
      </c>
      <c r="Z47" s="51" cm="1">
        <f t="array" aca="1" ref="Z47" ca="1">_xll.VoseSimulate(ParetoObj)</f>
        <v>2.9207929623941129</v>
      </c>
      <c r="AA47" s="51" cm="1">
        <f t="array" aca="1" ref="AA47" ca="1">_xll.VoseSimulate(ParetoObj)</f>
        <v>2.0441274290969189</v>
      </c>
    </row>
    <row r="48" spans="2:27" ht="8" customHeight="1" x14ac:dyDescent="0.45"/>
    <row r="49" spans="2:29" ht="22.05" customHeight="1" x14ac:dyDescent="0.5">
      <c r="B49" s="7" t="s">
        <v>175</v>
      </c>
      <c r="C49" s="8"/>
      <c r="D49" s="8"/>
      <c r="E49" s="8"/>
      <c r="F49" s="8"/>
      <c r="G49" s="8"/>
      <c r="H49" s="8"/>
      <c r="I49" s="8"/>
      <c r="J49" s="8"/>
      <c r="K49" s="8"/>
      <c r="L49" s="8"/>
      <c r="M49" s="8"/>
      <c r="N49" s="8"/>
      <c r="O49" s="8"/>
      <c r="P49" s="8"/>
      <c r="Q49" s="8"/>
      <c r="R49" s="8"/>
      <c r="S49" s="8"/>
      <c r="T49" s="8"/>
      <c r="U49" s="8"/>
      <c r="V49" s="8"/>
      <c r="W49" s="8"/>
      <c r="X49" s="8"/>
      <c r="Y49" s="8"/>
      <c r="Z49" s="8"/>
      <c r="AA49" s="8"/>
    </row>
    <row r="50" spans="2:29" x14ac:dyDescent="0.45">
      <c r="B50" s="32" t="s">
        <v>176</v>
      </c>
      <c r="C50" s="28"/>
      <c r="D50" s="28"/>
      <c r="E50" s="28"/>
      <c r="F50" s="28"/>
      <c r="G50" s="28"/>
      <c r="H50" s="28"/>
      <c r="I50" s="28"/>
      <c r="J50" s="37">
        <f ca="1">MAX(Grid)</f>
        <v>9.9520406381958235</v>
      </c>
      <c r="K50" s="28"/>
      <c r="L50" s="28"/>
      <c r="M50" s="28"/>
      <c r="N50" s="28"/>
      <c r="O50" s="28"/>
      <c r="P50" s="28"/>
      <c r="Q50" s="28"/>
      <c r="R50" s="28"/>
      <c r="S50" s="28"/>
      <c r="T50" s="28"/>
      <c r="U50" s="28"/>
      <c r="V50" s="28"/>
      <c r="W50" s="28"/>
      <c r="X50" s="28"/>
      <c r="Y50" s="28"/>
      <c r="Z50" s="28"/>
      <c r="AA50" s="28"/>
      <c r="AC50" s="34" t="s">
        <v>177</v>
      </c>
    </row>
    <row r="51" spans="2:29" x14ac:dyDescent="0.45">
      <c r="B51" s="32" t="s">
        <v>178</v>
      </c>
      <c r="C51" s="28"/>
      <c r="D51" s="28"/>
      <c r="E51" s="28"/>
      <c r="F51" s="28"/>
      <c r="G51" s="28"/>
      <c r="H51" s="28"/>
      <c r="I51" s="28"/>
      <c r="J51" s="36" cm="1">
        <f t="array" aca="1" ref="J51" ca="1">_xll.VoseLargest(ParetoObj,1000)</f>
        <v>11.096001250638409</v>
      </c>
      <c r="K51" s="28"/>
      <c r="L51" s="28"/>
      <c r="M51" s="28"/>
      <c r="N51" s="28"/>
      <c r="O51" s="28"/>
      <c r="P51" s="28"/>
      <c r="Q51" s="28"/>
      <c r="R51" s="28"/>
      <c r="S51" s="28"/>
      <c r="T51" s="28"/>
      <c r="U51" s="28"/>
      <c r="V51" s="28"/>
      <c r="W51" s="28"/>
      <c r="X51" s="28"/>
      <c r="Y51" s="28"/>
      <c r="Z51" s="28"/>
      <c r="AA51" s="28"/>
      <c r="AC51" s="34" t="s">
        <v>179</v>
      </c>
    </row>
    <row r="52" spans="2:29" ht="8" customHeight="1" x14ac:dyDescent="0.45"/>
    <row r="53" spans="2:29" ht="22.05" customHeight="1" x14ac:dyDescent="0.5">
      <c r="B53" s="7" t="s">
        <v>180</v>
      </c>
      <c r="C53" s="8"/>
      <c r="D53" s="8"/>
      <c r="E53" s="8"/>
      <c r="F53" s="8"/>
      <c r="G53" s="8"/>
      <c r="H53" s="8"/>
      <c r="I53" s="8"/>
      <c r="J53" s="8"/>
      <c r="K53" s="8"/>
      <c r="L53" s="8"/>
      <c r="M53" s="8"/>
      <c r="N53" s="8"/>
      <c r="O53" s="8"/>
      <c r="P53" s="8"/>
      <c r="Q53" s="8"/>
      <c r="R53" s="8"/>
      <c r="S53" s="8"/>
      <c r="T53" s="8"/>
      <c r="U53" s="8"/>
      <c r="V53" s="8"/>
      <c r="W53" s="8"/>
      <c r="X53" s="8"/>
      <c r="Y53" s="8"/>
      <c r="Z53" s="8"/>
      <c r="AA53" s="8"/>
    </row>
    <row r="54" spans="2:29" ht="18" customHeight="1" x14ac:dyDescent="0.45">
      <c r="B54" s="13" t="s">
        <v>141</v>
      </c>
    </row>
    <row r="55" spans="2:29" ht="18" customHeight="1" x14ac:dyDescent="0.45">
      <c r="B55" s="44" t="s">
        <v>142</v>
      </c>
      <c r="C55" s="5"/>
      <c r="D55" s="5"/>
      <c r="E55" s="5"/>
      <c r="F55" s="5"/>
      <c r="G55" s="5"/>
      <c r="H55" s="44" t="s">
        <v>89</v>
      </c>
      <c r="I55" s="5"/>
      <c r="J55" s="45" t="s">
        <v>143</v>
      </c>
      <c r="K55" s="5"/>
      <c r="L55" s="44" t="s">
        <v>144</v>
      </c>
      <c r="M55" s="5"/>
      <c r="N55" s="5"/>
      <c r="O55" s="5"/>
      <c r="P55" s="5"/>
      <c r="Q55" s="5"/>
      <c r="R55" s="5"/>
      <c r="S55" s="5"/>
      <c r="T55" s="5"/>
      <c r="U55" s="5"/>
      <c r="V55" s="5"/>
      <c r="W55" s="5"/>
      <c r="X55" s="5"/>
      <c r="Y55" s="5"/>
      <c r="Z55" s="5"/>
      <c r="AA55" s="5"/>
    </row>
    <row r="56" spans="2:29" x14ac:dyDescent="0.45">
      <c r="B56" s="25" t="s">
        <v>181</v>
      </c>
      <c r="C56" s="28"/>
      <c r="D56" s="28"/>
      <c r="E56" s="28"/>
      <c r="F56" s="28"/>
      <c r="G56" s="28"/>
      <c r="H56" s="26" t="s">
        <v>97</v>
      </c>
      <c r="I56" s="28"/>
      <c r="J56" s="47" cm="1">
        <f t="array" aca="1" ref="J56" ca="1">_xll.VoseOutput("Brute-force largest of 1,000","value")+J50</f>
        <v>9.9520406381958235</v>
      </c>
      <c r="K56" s="28"/>
      <c r="L56" s="26"/>
      <c r="M56" s="28"/>
      <c r="N56" s="28"/>
      <c r="O56" s="28"/>
      <c r="P56" s="28"/>
      <c r="Q56" s="28"/>
      <c r="R56" s="28"/>
      <c r="S56" s="28"/>
      <c r="T56" s="28"/>
      <c r="U56" s="28"/>
      <c r="V56" s="28"/>
      <c r="W56" s="28"/>
      <c r="X56" s="28"/>
      <c r="Y56" s="28"/>
      <c r="Z56" s="28"/>
      <c r="AA56" s="28"/>
    </row>
    <row r="57" spans="2:29" x14ac:dyDescent="0.45">
      <c r="B57" s="25" t="s">
        <v>182</v>
      </c>
      <c r="C57" s="28"/>
      <c r="D57" s="28"/>
      <c r="E57" s="28"/>
      <c r="F57" s="28"/>
      <c r="G57" s="28"/>
      <c r="H57" s="26" t="s">
        <v>97</v>
      </c>
      <c r="I57" s="28"/>
      <c r="J57" s="47" cm="1">
        <f t="array" aca="1" ref="J57" ca="1">_xll.VoseOutput("VoseLargest of 1,000","value")+J51</f>
        <v>11.096001250638409</v>
      </c>
      <c r="K57" s="28"/>
      <c r="L57" s="26"/>
      <c r="M57" s="28"/>
      <c r="N57" s="28"/>
      <c r="O57" s="28"/>
      <c r="P57" s="28"/>
      <c r="Q57" s="28"/>
      <c r="R57" s="28"/>
      <c r="S57" s="28"/>
      <c r="T57" s="28"/>
      <c r="U57" s="28"/>
      <c r="V57" s="28"/>
      <c r="W57" s="28"/>
      <c r="X57" s="28"/>
      <c r="Y57" s="28"/>
      <c r="Z57" s="28"/>
      <c r="AA57" s="28"/>
    </row>
    <row r="58" spans="2:29" ht="8" customHeight="1" x14ac:dyDescent="0.45"/>
  </sheetData>
  <hyperlinks>
    <hyperlink ref="B4" location="'Extremes'!A1" display="◂  Extremes" xr:uid="{00000000-0004-0000-0300-000000000000}"/>
    <hyperlink ref="AC4" location="'Results'!A1" display="Next:  Results  ▸" xr:uid="{00000000-0004-0000-0300-000001000000}"/>
  </hyperlinks>
  <printOptions horizontalCentered="1"/>
  <pageMargins left="0.4" right="0.4" top="0.5" bottom="0.6" header="0.25" footer="0.25"/>
  <pageSetup paperSize="9" scale="65" fitToHeight="0" orientation="landscape" r:id="rId1"/>
  <headerFooter>
    <oddFooter>&amp;L&amp;K3F5876&amp;8&amp;F · &amp;A&amp;R&amp;K3F5876&amp;8Page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5803D"/>
    <outlinePr summaryBelow="0"/>
    <pageSetUpPr fitToPage="1"/>
  </sheetPr>
  <dimension ref="A1:R104"/>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183</v>
      </c>
      <c r="C3" s="1"/>
      <c r="D3" s="1"/>
      <c r="E3" s="1"/>
      <c r="F3" s="1"/>
      <c r="G3" s="1"/>
      <c r="H3" s="1"/>
      <c r="I3" s="1"/>
      <c r="J3" s="1"/>
      <c r="K3" s="1"/>
      <c r="L3" s="1"/>
      <c r="M3" s="1"/>
      <c r="N3" s="1"/>
      <c r="O3" s="1"/>
      <c r="P3" s="1"/>
      <c r="Q3" s="1"/>
      <c r="R3" s="1"/>
    </row>
    <row r="4" spans="1:18" ht="20" customHeight="1" x14ac:dyDescent="0.45">
      <c r="A4" s="5"/>
      <c r="B4" s="22" t="s">
        <v>184</v>
      </c>
      <c r="C4" s="5"/>
      <c r="D4" s="5"/>
      <c r="E4" s="5"/>
      <c r="F4" s="5"/>
      <c r="G4" s="5"/>
      <c r="H4" s="5"/>
      <c r="I4" s="5"/>
      <c r="J4" s="5"/>
      <c r="K4" s="5"/>
      <c r="L4" s="5"/>
      <c r="M4" s="5"/>
      <c r="N4" s="5"/>
      <c r="O4" s="5"/>
      <c r="P4" s="5"/>
      <c r="Q4" s="5"/>
      <c r="R4" s="5"/>
    </row>
    <row r="5" spans="1:18" ht="8" customHeight="1" x14ac:dyDescent="0.45"/>
    <row r="6" spans="1:18" ht="26" customHeight="1" x14ac:dyDescent="0.45">
      <c r="B6" s="52" t="str" cm="1">
        <f t="array" aca="1" ref="B6" ca="1">IF(ISNUMBER(_xll.VoseSimMean(Out_Largest)),"✔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3"/>
      <c r="D6" s="53"/>
      <c r="E6" s="53"/>
      <c r="F6" s="53"/>
      <c r="G6" s="53"/>
    </row>
    <row r="7" spans="1:18" x14ac:dyDescent="0.45">
      <c r="B7" s="34"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185</v>
      </c>
      <c r="C9" s="8"/>
      <c r="D9" s="8"/>
      <c r="E9" s="8"/>
      <c r="F9" s="8"/>
      <c r="G9" s="8"/>
      <c r="I9" s="54" t="s">
        <v>186</v>
      </c>
      <c r="J9" s="8"/>
      <c r="K9" s="8"/>
      <c r="L9" s="8"/>
      <c r="M9" s="8"/>
      <c r="N9" s="8"/>
      <c r="O9" s="8"/>
      <c r="P9" s="8"/>
      <c r="Q9" s="8"/>
      <c r="R9" s="8"/>
    </row>
    <row r="10" spans="1:18" ht="18" customHeight="1" x14ac:dyDescent="0.45">
      <c r="B10" s="13" t="s">
        <v>187</v>
      </c>
    </row>
    <row r="11" spans="1:18" ht="18" customHeight="1" x14ac:dyDescent="0.45">
      <c r="B11" s="23"/>
      <c r="C11" s="5"/>
      <c r="D11" s="24" t="s">
        <v>188</v>
      </c>
      <c r="E11" s="24" t="s">
        <v>113</v>
      </c>
      <c r="F11" s="5"/>
      <c r="G11" s="5"/>
    </row>
    <row r="12" spans="1:18" x14ac:dyDescent="0.45">
      <c r="B12" s="25" t="s">
        <v>189</v>
      </c>
      <c r="C12" s="28"/>
      <c r="D12" s="55" cm="1">
        <f t="array" aca="1" ref="D12" ca="1">_xll.VoseSimMean(Out_Largest)</f>
        <v>14.693540570261048</v>
      </c>
      <c r="E12" s="35">
        <f>LargestMean_Ex</f>
        <v>14.691703303049016</v>
      </c>
      <c r="F12" s="28"/>
      <c r="G12" s="28"/>
    </row>
    <row r="13" spans="1:18" x14ac:dyDescent="0.45">
      <c r="B13" s="25" t="s">
        <v>190</v>
      </c>
      <c r="C13" s="28"/>
      <c r="D13" s="55" cm="1">
        <f t="array" aca="1" ref="D13" ca="1">_xll.VoseSimPercentile(Out_Largest,0.05)</f>
        <v>10.118899993587055</v>
      </c>
      <c r="E13" s="35">
        <f>Largest05_Ex</f>
        <v>10.133101806669776</v>
      </c>
      <c r="F13" s="28"/>
      <c r="G13" s="28"/>
    </row>
    <row r="14" spans="1:18" x14ac:dyDescent="0.45">
      <c r="B14" s="25" t="s">
        <v>191</v>
      </c>
      <c r="C14" s="28"/>
      <c r="D14" s="55" cm="1">
        <f t="array" aca="1" ref="D14" ca="1">_xll.VoseSimPercentile(Out_Largest,0.5)</f>
        <v>13.561316928295616</v>
      </c>
      <c r="E14" s="35">
        <f>Largest50_Ex</f>
        <v>13.579003921435538</v>
      </c>
      <c r="F14" s="28"/>
      <c r="G14" s="28"/>
    </row>
    <row r="15" spans="1:18" x14ac:dyDescent="0.45">
      <c r="B15" s="25" t="s">
        <v>192</v>
      </c>
      <c r="C15" s="28"/>
      <c r="D15" s="55" cm="1">
        <f t="array" aca="1" ref="D15" ca="1">_xll.VoseSimPercentile(Out_Largest,PLevel)</f>
        <v>22.834623033234983</v>
      </c>
      <c r="E15" s="35">
        <f>LargestP_Ex</f>
        <v>22.856940607064001</v>
      </c>
      <c r="F15" s="28"/>
      <c r="G15" s="28"/>
    </row>
    <row r="16" spans="1:18" x14ac:dyDescent="0.45">
      <c r="B16" s="25" t="s">
        <v>193</v>
      </c>
      <c r="C16" s="28"/>
      <c r="D16" s="28"/>
      <c r="E16" s="35">
        <f ca="1">LargestP</f>
        <v>22.856940607064001</v>
      </c>
      <c r="F16" s="28"/>
      <c r="G16" s="28"/>
    </row>
    <row r="17" spans="2:18" ht="8" customHeight="1" x14ac:dyDescent="0.45"/>
    <row r="18" spans="2:18" ht="22.05" customHeight="1" x14ac:dyDescent="0.5">
      <c r="B18" s="7" t="s">
        <v>194</v>
      </c>
      <c r="C18" s="8"/>
      <c r="D18" s="8"/>
      <c r="E18" s="8"/>
      <c r="F18" s="8"/>
      <c r="G18" s="8"/>
    </row>
    <row r="19" spans="2:18" ht="18" customHeight="1" x14ac:dyDescent="0.45">
      <c r="B19" s="13" t="s">
        <v>195</v>
      </c>
    </row>
    <row r="20" spans="2:18" ht="18" customHeight="1" x14ac:dyDescent="0.45">
      <c r="B20" s="23" t="s">
        <v>61</v>
      </c>
      <c r="C20" s="5"/>
      <c r="D20" s="24" t="s">
        <v>196</v>
      </c>
      <c r="E20" s="24" t="s">
        <v>197</v>
      </c>
      <c r="F20" s="5"/>
      <c r="G20" s="5"/>
    </row>
    <row r="21" spans="2:18" x14ac:dyDescent="0.45">
      <c r="B21" s="25">
        <v>1</v>
      </c>
      <c r="C21" s="28"/>
      <c r="D21" s="55" cm="1">
        <f t="array" aca="1" ref="D21" ca="1">_xll.VoseSimMean(Top_1)</f>
        <v>14.635956236807365</v>
      </c>
      <c r="E21" s="56" cm="1">
        <f t="array" aca="1" ref="E21" ca="1">_xll.VoseSimMean(Bot_1)</f>
        <v>2.0000400345631317</v>
      </c>
      <c r="F21" s="28"/>
      <c r="G21" s="28"/>
    </row>
    <row r="22" spans="2:18" x14ac:dyDescent="0.45">
      <c r="B22" s="25">
        <v>2</v>
      </c>
      <c r="C22" s="28"/>
      <c r="D22" s="55" cm="1">
        <f t="array" aca="1" ref="D22" ca="1">_xll.VoseSimMean(Top_2)</f>
        <v>11.739395428431171</v>
      </c>
      <c r="E22" s="56" cm="1">
        <f t="array" aca="1" ref="E22" ca="1">_xll.VoseSimMean(Bot_2)</f>
        <v>2.0000795021455242</v>
      </c>
      <c r="F22" s="28"/>
      <c r="G22" s="28"/>
    </row>
    <row r="23" spans="2:18" x14ac:dyDescent="0.45">
      <c r="B23" s="25">
        <v>3</v>
      </c>
      <c r="C23" s="28"/>
      <c r="D23" s="55" cm="1">
        <f t="array" aca="1" ref="D23" ca="1">_xll.VoseSimMean(Top_3)</f>
        <v>10.563876752987047</v>
      </c>
      <c r="E23" s="56" cm="1">
        <f t="array" aca="1" ref="E23" ca="1">_xll.VoseSimMean(Bot_3)</f>
        <v>2.0001189440825127</v>
      </c>
      <c r="F23" s="28"/>
      <c r="G23" s="28"/>
    </row>
    <row r="24" spans="2:18" x14ac:dyDescent="0.45">
      <c r="B24" s="25">
        <v>4</v>
      </c>
      <c r="C24" s="28"/>
      <c r="D24" s="55" cm="1">
        <f t="array" aca="1" ref="D24" ca="1">_xll.VoseSimMean(Top_4)</f>
        <v>9.8557481101131845</v>
      </c>
      <c r="E24" s="56" cm="1">
        <f t="array" aca="1" ref="E24" ca="1">_xll.VoseSimMean(Bot_4)</f>
        <v>2.0001595533818328</v>
      </c>
      <c r="F24" s="28"/>
      <c r="G24" s="28"/>
    </row>
    <row r="25" spans="2:18" x14ac:dyDescent="0.45">
      <c r="B25" s="25">
        <v>5</v>
      </c>
      <c r="C25" s="28"/>
      <c r="D25" s="55" cm="1">
        <f t="array" aca="1" ref="D25" ca="1">_xll.VoseSimMean(Top_5)</f>
        <v>9.3610932114724825</v>
      </c>
      <c r="E25" s="56" cm="1">
        <f t="array" aca="1" ref="E25" ca="1">_xll.VoseSimMean(Bot_5)</f>
        <v>2.0001996276292306</v>
      </c>
      <c r="F25" s="28"/>
      <c r="G25" s="28"/>
    </row>
    <row r="26" spans="2:18" x14ac:dyDescent="0.45">
      <c r="B26" s="25">
        <v>6</v>
      </c>
      <c r="C26" s="28"/>
      <c r="D26" s="55" cm="1">
        <f t="array" aca="1" ref="D26" ca="1">_xll.VoseSimMean(Top_6)</f>
        <v>8.9958941781731401</v>
      </c>
      <c r="E26" s="56" cm="1">
        <f t="array" aca="1" ref="E26" ca="1">_xll.VoseSimMean(Bot_6)</f>
        <v>2.0002394142626323</v>
      </c>
      <c r="F26" s="28"/>
      <c r="G26" s="28"/>
    </row>
    <row r="27" spans="2:18" x14ac:dyDescent="0.45">
      <c r="B27" s="40" t="s">
        <v>133</v>
      </c>
      <c r="C27" s="43"/>
      <c r="D27" s="57" cm="1">
        <f t="array" aca="1" ref="D27" ca="1">_xll.VoseSimMean(TopTotal)</f>
        <v>65.151963917984531</v>
      </c>
      <c r="E27" s="58" cm="1">
        <f t="array" aca="1" ref="E27" ca="1">_xll.VoseSimMean(BotTotal)</f>
        <v>12.000837076064832</v>
      </c>
      <c r="F27" s="43"/>
      <c r="G27" s="43"/>
    </row>
    <row r="28" spans="2:18" ht="8" customHeight="1" x14ac:dyDescent="0.45"/>
    <row r="29" spans="2:18" ht="22.05" customHeight="1" x14ac:dyDescent="0.5">
      <c r="B29" s="7" t="s">
        <v>198</v>
      </c>
      <c r="C29" s="8"/>
      <c r="D29" s="8"/>
      <c r="E29" s="8"/>
      <c r="F29" s="8"/>
      <c r="G29" s="8"/>
      <c r="I29" s="54" t="s">
        <v>199</v>
      </c>
      <c r="J29" s="8"/>
      <c r="K29" s="8"/>
      <c r="L29" s="8"/>
      <c r="M29" s="8"/>
      <c r="N29" s="8"/>
      <c r="O29" s="8"/>
      <c r="P29" s="8"/>
      <c r="Q29" s="8"/>
      <c r="R29" s="8"/>
    </row>
    <row r="30" spans="2:18" ht="18" customHeight="1" x14ac:dyDescent="0.45">
      <c r="B30" s="13" t="s">
        <v>200</v>
      </c>
    </row>
    <row r="31" spans="2:18" ht="18" customHeight="1" x14ac:dyDescent="0.45">
      <c r="B31" s="23"/>
      <c r="C31" s="5"/>
      <c r="D31" s="24" t="s">
        <v>201</v>
      </c>
      <c r="E31" s="24" t="s">
        <v>202</v>
      </c>
      <c r="F31" s="24" t="s">
        <v>113</v>
      </c>
      <c r="G31" s="5"/>
    </row>
    <row r="32" spans="2:18" x14ac:dyDescent="0.45">
      <c r="B32" s="25" t="s">
        <v>189</v>
      </c>
      <c r="C32" s="28"/>
      <c r="D32" s="55" cm="1">
        <f t="array" aca="1" ref="D32" ca="1">_xll.VoseSimMean(BF_Max)</f>
        <v>9.3696937113048016</v>
      </c>
      <c r="E32" s="55" cm="1">
        <f t="array" aca="1" ref="E32" ca="1">_xll.VoseSimMean(BF_VL)</f>
        <v>9.2563796708152655</v>
      </c>
      <c r="F32" s="35">
        <f>ParMin*1000*EXP(GAMMALN(1000)+GAMMALN(1-1/Theta)-GAMMALN(1000+1-1/Theta))</f>
        <v>9.2705054807159808</v>
      </c>
      <c r="G32" s="28"/>
    </row>
    <row r="33" spans="2:7" x14ac:dyDescent="0.45">
      <c r="B33" s="25" t="s">
        <v>191</v>
      </c>
      <c r="C33" s="28"/>
      <c r="D33" s="55" cm="1">
        <f t="array" aca="1" ref="D33" ca="1">_xll.VoseSimPercentile(BF_Max,0.5)</f>
        <v>8.6033278817662993</v>
      </c>
      <c r="E33" s="55" cm="1">
        <f t="array" aca="1" ref="E33" ca="1">_xll.VoseSimPercentile(BF_VL,0.5)</f>
        <v>8.5747622059227862</v>
      </c>
      <c r="F33" s="35">
        <f>ParMin/(1-0.5^(1/1000))^(1/Theta)</f>
        <v>8.5683067231098757</v>
      </c>
      <c r="G33" s="28"/>
    </row>
    <row r="34" spans="2:7" x14ac:dyDescent="0.45">
      <c r="B34" s="25" t="s">
        <v>203</v>
      </c>
      <c r="C34" s="28"/>
      <c r="D34" s="55" cm="1">
        <f t="array" aca="1" ref="D34" ca="1">_xll.VoseSimPercentile(BF_Max,0.95)</f>
        <v>14.73355592170069</v>
      </c>
      <c r="E34" s="55" cm="1">
        <f t="array" aca="1" ref="E34" ca="1">_xll.VoseSimPercentile(BF_VL,0.95)</f>
        <v>14.385486967437718</v>
      </c>
      <c r="F34" s="35">
        <f>ParMin/(1-0.95^(1/1000))^(1/Theta)</f>
        <v>14.421821124725533</v>
      </c>
      <c r="G34" s="28"/>
    </row>
    <row r="35" spans="2:7" ht="8" customHeight="1" x14ac:dyDescent="0.45"/>
    <row r="45" spans="2:7" ht="22.05" customHeight="1" x14ac:dyDescent="0.5">
      <c r="B45" s="7" t="s">
        <v>204</v>
      </c>
      <c r="C45" s="8"/>
      <c r="D45" s="8"/>
      <c r="E45" s="8"/>
      <c r="F45" s="8"/>
      <c r="G45" s="8"/>
    </row>
    <row r="46" spans="2:7" ht="32" customHeight="1" x14ac:dyDescent="0.45">
      <c r="B46" s="63" t="s">
        <v>205</v>
      </c>
      <c r="C46" s="62"/>
      <c r="D46" s="62"/>
      <c r="E46" s="62"/>
      <c r="F46" s="62"/>
      <c r="G46" s="62"/>
    </row>
    <row r="47" spans="2:7" ht="45" customHeight="1" x14ac:dyDescent="0.45">
      <c r="B47" s="63" t="s">
        <v>206</v>
      </c>
      <c r="C47" s="62"/>
      <c r="D47" s="62"/>
      <c r="E47" s="62"/>
      <c r="F47" s="62"/>
      <c r="G47" s="62"/>
    </row>
    <row r="48" spans="2:7" ht="32" customHeight="1" x14ac:dyDescent="0.45">
      <c r="B48" s="63" t="s">
        <v>207</v>
      </c>
      <c r="C48" s="62"/>
      <c r="D48" s="62"/>
      <c r="E48" s="62"/>
      <c r="F48" s="62"/>
      <c r="G48" s="62"/>
    </row>
    <row r="49" spans="2:7" ht="32" customHeight="1" x14ac:dyDescent="0.45">
      <c r="B49" s="63" t="s">
        <v>208</v>
      </c>
      <c r="C49" s="62"/>
      <c r="D49" s="62"/>
      <c r="E49" s="62"/>
      <c r="F49" s="62"/>
      <c r="G49" s="62"/>
    </row>
    <row r="50" spans="2:7" ht="14" customHeight="1" x14ac:dyDescent="0.45"/>
    <row r="51" spans="2:7" ht="14" customHeight="1" x14ac:dyDescent="0.45"/>
    <row r="52" spans="2:7" ht="22.05" customHeight="1" x14ac:dyDescent="0.5">
      <c r="B52" s="7" t="s">
        <v>209</v>
      </c>
      <c r="C52" s="8"/>
      <c r="D52" s="8"/>
      <c r="E52" s="8"/>
      <c r="F52" s="8"/>
      <c r="G52" s="8"/>
    </row>
    <row r="53" spans="2:7" ht="18" customHeight="1" x14ac:dyDescent="0.45">
      <c r="B53" s="13" t="s">
        <v>210</v>
      </c>
    </row>
    <row r="54" spans="2:7" ht="28.05" hidden="1" customHeight="1" outlineLevel="1" x14ac:dyDescent="0.45">
      <c r="B54" s="24" t="s">
        <v>211</v>
      </c>
      <c r="C54" s="24" t="s">
        <v>212</v>
      </c>
      <c r="D54" s="24" t="s">
        <v>213</v>
      </c>
      <c r="E54" s="24" t="s">
        <v>214</v>
      </c>
      <c r="F54" s="24" t="s">
        <v>215</v>
      </c>
      <c r="G54" s="24" t="s">
        <v>216</v>
      </c>
    </row>
    <row r="55" spans="2:7" hidden="1" outlineLevel="1" x14ac:dyDescent="0.45">
      <c r="B55" s="59">
        <v>0.01</v>
      </c>
      <c r="C55" s="59">
        <f t="shared" ref="C55:C86" si="0">1-B55</f>
        <v>0.99</v>
      </c>
      <c r="D55" s="60" cm="1">
        <f t="array" aca="1" ref="D55" ca="1">IF(ISNUMBER(_xll.VoseSimPercentile(Out_Largest,$B55)),_xll.VoseSimPercentile(Out_Largest,$B55),NA())</f>
        <v>9.2626254943682085</v>
      </c>
      <c r="E55" s="60">
        <f t="shared" ref="E55:E86" si="1">LargestP_Ex</f>
        <v>22.856940607064001</v>
      </c>
      <c r="F55" s="60" cm="1">
        <f t="array" aca="1" ref="F55" ca="1">IF(ISNUMBER(_xll.VoseSimPercentile(BF_Max,$B55)),_xll.VoseSimPercentile(BF_Max,$B55),NA())</f>
        <v>5.864501746287532</v>
      </c>
      <c r="G55" s="60" cm="1">
        <f t="array" aca="1" ref="G55" ca="1">IF(ISNUMBER(_xll.VoseSimPercentile(BF_VL,$B55)),_xll.VoseSimPercentile(BF_VL,$B55),NA())</f>
        <v>5.8802774607542272</v>
      </c>
    </row>
    <row r="56" spans="2:7" hidden="1" outlineLevel="1" x14ac:dyDescent="0.45">
      <c r="B56" s="59">
        <v>0.03</v>
      </c>
      <c r="C56" s="59">
        <f t="shared" si="0"/>
        <v>0.97</v>
      </c>
      <c r="D56" s="60" cm="1">
        <f t="array" aca="1" ref="D56" ca="1">IF(ISNUMBER(_xll.VoseSimPercentile(Out_Largest,$B56)),_xll.VoseSimPercentile(Out_Largest,$B56),NA())</f>
        <v>9.73439572349446</v>
      </c>
      <c r="E56" s="60">
        <f t="shared" si="1"/>
        <v>22.856940607064001</v>
      </c>
      <c r="F56" s="60" cm="1">
        <f t="array" aca="1" ref="F56" ca="1">IF(ISNUMBER(_xll.VoseSimPercentile(BF_Max,$B56)),_xll.VoseSimPercentile(BF_Max,$B56),NA())</f>
        <v>6.2010534456495154</v>
      </c>
      <c r="G56" s="60" cm="1">
        <f t="array" aca="1" ref="G56" ca="1">IF(ISNUMBER(_xll.VoseSimPercentile(BF_VL,$B56)),_xll.VoseSimPercentile(BF_VL,$B56),NA())</f>
        <v>6.2005326883018528</v>
      </c>
    </row>
    <row r="57" spans="2:7" hidden="1" outlineLevel="1" x14ac:dyDescent="0.45">
      <c r="B57" s="59">
        <v>0.05</v>
      </c>
      <c r="C57" s="59">
        <f t="shared" si="0"/>
        <v>0.95</v>
      </c>
      <c r="D57" s="60" cm="1">
        <f t="array" aca="1" ref="D57" ca="1">IF(ISNUMBER(_xll.VoseSimPercentile(Out_Largest,$B57)),_xll.VoseSimPercentile(Out_Largest,$B57),NA())</f>
        <v>10.118899993587055</v>
      </c>
      <c r="E57" s="60">
        <f t="shared" si="1"/>
        <v>22.856940607064001</v>
      </c>
      <c r="F57" s="60" cm="1">
        <f t="array" aca="1" ref="F57" ca="1">IF(ISNUMBER(_xll.VoseSimPercentile(BF_Max,$B57)),_xll.VoseSimPercentile(BF_Max,$B57),NA())</f>
        <v>6.398759571574435</v>
      </c>
      <c r="G57" s="60" cm="1">
        <f t="array" aca="1" ref="G57" ca="1">IF(ISNUMBER(_xll.VoseSimPercentile(BF_VL,$B57)),_xll.VoseSimPercentile(BF_VL,$B57),NA())</f>
        <v>6.3884847176552606</v>
      </c>
    </row>
    <row r="58" spans="2:7" hidden="1" outlineLevel="1" x14ac:dyDescent="0.45">
      <c r="B58" s="59">
        <v>7.0000000000000007E-2</v>
      </c>
      <c r="C58" s="59">
        <f t="shared" si="0"/>
        <v>0.92999999999999994</v>
      </c>
      <c r="D58" s="60" cm="1">
        <f t="array" aca="1" ref="D58" ca="1">IF(ISNUMBER(_xll.VoseSimPercentile(Out_Largest,$B58)),_xll.VoseSimPercentile(Out_Largest,$B58),NA())</f>
        <v>10.371596746300629</v>
      </c>
      <c r="E58" s="60">
        <f t="shared" si="1"/>
        <v>22.856940607064001</v>
      </c>
      <c r="F58" s="60" cm="1">
        <f t="array" aca="1" ref="F58" ca="1">IF(ISNUMBER(_xll.VoseSimPercentile(BF_Max,$B58)),_xll.VoseSimPercentile(BF_Max,$B58),NA())</f>
        <v>6.5489396204078014</v>
      </c>
      <c r="G58" s="60" cm="1">
        <f t="array" aca="1" ref="G58" ca="1">IF(ISNUMBER(_xll.VoseSimPercentile(BF_VL,$B58)),_xll.VoseSimPercentile(BF_VL,$B58),NA())</f>
        <v>6.5428585798312868</v>
      </c>
    </row>
    <row r="59" spans="2:7" hidden="1" outlineLevel="1" x14ac:dyDescent="0.45">
      <c r="B59" s="59">
        <v>0.09</v>
      </c>
      <c r="C59" s="59">
        <f t="shared" si="0"/>
        <v>0.91</v>
      </c>
      <c r="D59" s="60" cm="1">
        <f t="array" aca="1" ref="D59" ca="1">IF(ISNUMBER(_xll.VoseSimPercentile(Out_Largest,$B59)),_xll.VoseSimPercentile(Out_Largest,$B59),NA())</f>
        <v>10.581570358255071</v>
      </c>
      <c r="E59" s="60">
        <f t="shared" si="1"/>
        <v>22.856940607064001</v>
      </c>
      <c r="F59" s="60" cm="1">
        <f t="array" aca="1" ref="F59" ca="1">IF(ISNUMBER(_xll.VoseSimPercentile(BF_Max,$B59)),_xll.VoseSimPercentile(BF_Max,$B59),NA())</f>
        <v>6.6691267288323086</v>
      </c>
      <c r="G59" s="60" cm="1">
        <f t="array" aca="1" ref="G59" ca="1">IF(ISNUMBER(_xll.VoseSimPercentile(BF_VL,$B59)),_xll.VoseSimPercentile(BF_VL,$B59),NA())</f>
        <v>6.6702449018805261</v>
      </c>
    </row>
    <row r="60" spans="2:7" hidden="1" outlineLevel="1" x14ac:dyDescent="0.45">
      <c r="B60" s="59">
        <v>0.11</v>
      </c>
      <c r="C60" s="59">
        <f t="shared" si="0"/>
        <v>0.89</v>
      </c>
      <c r="D60" s="60" cm="1">
        <f t="array" aca="1" ref="D60" ca="1">IF(ISNUMBER(_xll.VoseSimPercentile(Out_Largest,$B60)),_xll.VoseSimPercentile(Out_Largest,$B60),NA())</f>
        <v>10.75264957496111</v>
      </c>
      <c r="E60" s="60">
        <f t="shared" si="1"/>
        <v>22.856940607064001</v>
      </c>
      <c r="F60" s="60" cm="1">
        <f t="array" aca="1" ref="F60" ca="1">IF(ISNUMBER(_xll.VoseSimPercentile(BF_Max,$B60)),_xll.VoseSimPercentile(BF_Max,$B60),NA())</f>
        <v>6.7814903226340872</v>
      </c>
      <c r="G60" s="60" cm="1">
        <f t="array" aca="1" ref="G60" ca="1">IF(ISNUMBER(_xll.VoseSimPercentile(BF_VL,$B60)),_xll.VoseSimPercentile(BF_VL,$B60),NA())</f>
        <v>6.7774339661582834</v>
      </c>
    </row>
    <row r="61" spans="2:7" hidden="1" outlineLevel="1" x14ac:dyDescent="0.45">
      <c r="B61" s="59">
        <v>0.13</v>
      </c>
      <c r="C61" s="59">
        <f t="shared" si="0"/>
        <v>0.87</v>
      </c>
      <c r="D61" s="60" cm="1">
        <f t="array" aca="1" ref="D61" ca="1">IF(ISNUMBER(_xll.VoseSimPercentile(Out_Largest,$B61)),_xll.VoseSimPercentile(Out_Largest,$B61),NA())</f>
        <v>10.891395093107494</v>
      </c>
      <c r="E61" s="60">
        <f t="shared" si="1"/>
        <v>22.856940607064001</v>
      </c>
      <c r="F61" s="60" cm="1">
        <f t="array" aca="1" ref="F61" ca="1">IF(ISNUMBER(_xll.VoseSimPercentile(BF_Max,$B61)),_xll.VoseSimPercentile(BF_Max,$B61),NA())</f>
        <v>6.8955626061050541</v>
      </c>
      <c r="G61" s="60" cm="1">
        <f t="array" aca="1" ref="G61" ca="1">IF(ISNUMBER(_xll.VoseSimPercentile(BF_VL,$B61)),_xll.VoseSimPercentile(BF_VL,$B61),NA())</f>
        <v>6.8819882282109939</v>
      </c>
    </row>
    <row r="62" spans="2:7" hidden="1" outlineLevel="1" x14ac:dyDescent="0.45">
      <c r="B62" s="59">
        <v>0.15</v>
      </c>
      <c r="C62" s="59">
        <f t="shared" si="0"/>
        <v>0.85</v>
      </c>
      <c r="D62" s="60" cm="1">
        <f t="array" aca="1" ref="D62" ca="1">IF(ISNUMBER(_xll.VoseSimPercentile(Out_Largest,$B62)),_xll.VoseSimPercentile(Out_Largest,$B62),NA())</f>
        <v>11.06143999707308</v>
      </c>
      <c r="E62" s="60">
        <f t="shared" si="1"/>
        <v>22.856940607064001</v>
      </c>
      <c r="F62" s="60" cm="1">
        <f t="array" aca="1" ref="F62" ca="1">IF(ISNUMBER(_xll.VoseSimPercentile(BF_Max,$B62)),_xll.VoseSimPercentile(BF_Max,$B62),NA())</f>
        <v>7.0028042809259183</v>
      </c>
      <c r="G62" s="60" cm="1">
        <f t="array" aca="1" ref="G62" ca="1">IF(ISNUMBER(_xll.VoseSimPercentile(BF_VL,$B62)),_xll.VoseSimPercentile(BF_VL,$B62),NA())</f>
        <v>6.9925579568948137</v>
      </c>
    </row>
    <row r="63" spans="2:7" hidden="1" outlineLevel="1" x14ac:dyDescent="0.45">
      <c r="B63" s="59">
        <v>0.17</v>
      </c>
      <c r="C63" s="59">
        <f t="shared" si="0"/>
        <v>0.83</v>
      </c>
      <c r="D63" s="60" cm="1">
        <f t="array" aca="1" ref="D63" ca="1">IF(ISNUMBER(_xll.VoseSimPercentile(Out_Largest,$B63)),_xll.VoseSimPercentile(Out_Largest,$B63),NA())</f>
        <v>11.219746015978899</v>
      </c>
      <c r="E63" s="60">
        <f t="shared" si="1"/>
        <v>22.856940607064001</v>
      </c>
      <c r="F63" s="60" cm="1">
        <f t="array" aca="1" ref="F63" ca="1">IF(ISNUMBER(_xll.VoseSimPercentile(BF_Max,$B63)),_xll.VoseSimPercentile(BF_Max,$B63),NA())</f>
        <v>7.0983620838721615</v>
      </c>
      <c r="G63" s="60" cm="1">
        <f t="array" aca="1" ref="G63" ca="1">IF(ISNUMBER(_xll.VoseSimPercentile(BF_VL,$B63)),_xll.VoseSimPercentile(BF_VL,$B63),NA())</f>
        <v>7.0852839363192786</v>
      </c>
    </row>
    <row r="64" spans="2:7" hidden="1" outlineLevel="1" x14ac:dyDescent="0.45">
      <c r="B64" s="59">
        <v>0.19</v>
      </c>
      <c r="C64" s="59">
        <f t="shared" si="0"/>
        <v>0.81</v>
      </c>
      <c r="D64" s="60" cm="1">
        <f t="array" aca="1" ref="D64" ca="1">IF(ISNUMBER(_xll.VoseSimPercentile(Out_Largest,$B64)),_xll.VoseSimPercentile(Out_Largest,$B64),NA())</f>
        <v>11.359691096719274</v>
      </c>
      <c r="E64" s="60">
        <f t="shared" si="1"/>
        <v>22.856940607064001</v>
      </c>
      <c r="F64" s="60" cm="1">
        <f t="array" aca="1" ref="F64" ca="1">IF(ISNUMBER(_xll.VoseSimPercentile(BF_Max,$B64)),_xll.VoseSimPercentile(BF_Max,$B64),NA())</f>
        <v>7.1928293011404856</v>
      </c>
      <c r="G64" s="60" cm="1">
        <f t="array" aca="1" ref="G64" ca="1">IF(ISNUMBER(_xll.VoseSimPercentile(BF_VL,$B64)),_xll.VoseSimPercentile(BF_VL,$B64),NA())</f>
        <v>7.1771158136293582</v>
      </c>
    </row>
    <row r="65" spans="2:7" hidden="1" outlineLevel="1" x14ac:dyDescent="0.45">
      <c r="B65" s="59">
        <v>0.21</v>
      </c>
      <c r="C65" s="59">
        <f t="shared" si="0"/>
        <v>0.79</v>
      </c>
      <c r="D65" s="60" cm="1">
        <f t="array" aca="1" ref="D65" ca="1">IF(ISNUMBER(_xll.VoseSimPercentile(Out_Largest,$B65)),_xll.VoseSimPercentile(Out_Largest,$B65),NA())</f>
        <v>11.493561089431054</v>
      </c>
      <c r="E65" s="60">
        <f t="shared" si="1"/>
        <v>22.856940607064001</v>
      </c>
      <c r="F65" s="60" cm="1">
        <f t="array" aca="1" ref="F65" ca="1">IF(ISNUMBER(_xll.VoseSimPercentile(BF_Max,$B65)),_xll.VoseSimPercentile(BF_Max,$B65),NA())</f>
        <v>7.2766159048758947</v>
      </c>
      <c r="G65" s="60" cm="1">
        <f t="array" aca="1" ref="G65" ca="1">IF(ISNUMBER(_xll.VoseSimPercentile(BF_VL,$B65)),_xll.VoseSimPercentile(BF_VL,$B65),NA())</f>
        <v>7.2703130536696214</v>
      </c>
    </row>
    <row r="66" spans="2:7" hidden="1" outlineLevel="1" x14ac:dyDescent="0.45">
      <c r="B66" s="59">
        <v>0.23</v>
      </c>
      <c r="C66" s="59">
        <f t="shared" si="0"/>
        <v>0.77</v>
      </c>
      <c r="D66" s="60" cm="1">
        <f t="array" aca="1" ref="D66" ca="1">IF(ISNUMBER(_xll.VoseSimPercentile(Out_Largest,$B66)),_xll.VoseSimPercentile(Out_Largest,$B66),NA())</f>
        <v>11.641460016702309</v>
      </c>
      <c r="E66" s="60">
        <f t="shared" si="1"/>
        <v>22.856940607064001</v>
      </c>
      <c r="F66" s="60" cm="1">
        <f t="array" aca="1" ref="F66" ca="1">IF(ISNUMBER(_xll.VoseSimPercentile(BF_Max,$B66)),_xll.VoseSimPercentile(BF_Max,$B66),NA())</f>
        <v>7.3641579900109511</v>
      </c>
      <c r="G66" s="60" cm="1">
        <f t="array" aca="1" ref="G66" ca="1">IF(ISNUMBER(_xll.VoseSimPercentile(BF_VL,$B66)),_xll.VoseSimPercentile(BF_VL,$B66),NA())</f>
        <v>7.3578520358232309</v>
      </c>
    </row>
    <row r="67" spans="2:7" hidden="1" outlineLevel="1" x14ac:dyDescent="0.45">
      <c r="B67" s="59">
        <v>0.25</v>
      </c>
      <c r="C67" s="59">
        <f t="shared" si="0"/>
        <v>0.75</v>
      </c>
      <c r="D67" s="60" cm="1">
        <f t="array" aca="1" ref="D67" ca="1">IF(ISNUMBER(_xll.VoseSimPercentile(Out_Largest,$B67)),_xll.VoseSimPercentile(Out_Largest,$B67),NA())</f>
        <v>11.766355775474839</v>
      </c>
      <c r="E67" s="60">
        <f t="shared" si="1"/>
        <v>22.856940607064001</v>
      </c>
      <c r="F67" s="60" cm="1">
        <f t="array" aca="1" ref="F67" ca="1">IF(ISNUMBER(_xll.VoseSimPercentile(BF_Max,$B67)),_xll.VoseSimPercentile(BF_Max,$B67),NA())</f>
        <v>7.4581662198228065</v>
      </c>
      <c r="G67" s="60" cm="1">
        <f t="array" aca="1" ref="G67" ca="1">IF(ISNUMBER(_xll.VoseSimPercentile(BF_VL,$B67)),_xll.VoseSimPercentile(BF_VL,$B67),NA())</f>
        <v>7.4517232637055351</v>
      </c>
    </row>
    <row r="68" spans="2:7" hidden="1" outlineLevel="1" x14ac:dyDescent="0.45">
      <c r="B68" s="59">
        <v>0.27</v>
      </c>
      <c r="C68" s="59">
        <f t="shared" si="0"/>
        <v>0.73</v>
      </c>
      <c r="D68" s="60" cm="1">
        <f t="array" aca="1" ref="D68" ca="1">IF(ISNUMBER(_xll.VoseSimPercentile(Out_Largest,$B68)),_xll.VoseSimPercentile(Out_Largest,$B68),NA())</f>
        <v>11.909168125623289</v>
      </c>
      <c r="E68" s="60">
        <f t="shared" si="1"/>
        <v>22.856940607064001</v>
      </c>
      <c r="F68" s="60" cm="1">
        <f t="array" aca="1" ref="F68" ca="1">IF(ISNUMBER(_xll.VoseSimPercentile(BF_Max,$B68)),_xll.VoseSimPercentile(BF_Max,$B68),NA())</f>
        <v>7.5441554307066374</v>
      </c>
      <c r="G68" s="60" cm="1">
        <f t="array" aca="1" ref="G68" ca="1">IF(ISNUMBER(_xll.VoseSimPercentile(BF_VL,$B68)),_xll.VoseSimPercentile(BF_VL,$B68),NA())</f>
        <v>7.535154436225131</v>
      </c>
    </row>
    <row r="69" spans="2:7" hidden="1" outlineLevel="1" x14ac:dyDescent="0.45">
      <c r="B69" s="59">
        <v>0.28999999999999998</v>
      </c>
      <c r="C69" s="59">
        <f t="shared" si="0"/>
        <v>0.71</v>
      </c>
      <c r="D69" s="60" cm="1">
        <f t="array" aca="1" ref="D69" ca="1">IF(ISNUMBER(_xll.VoseSimPercentile(Out_Largest,$B69)),_xll.VoseSimPercentile(Out_Largest,$B69),NA())</f>
        <v>12.051707728203963</v>
      </c>
      <c r="E69" s="60">
        <f t="shared" si="1"/>
        <v>22.856940607064001</v>
      </c>
      <c r="F69" s="60" cm="1">
        <f t="array" aca="1" ref="F69" ca="1">IF(ISNUMBER(_xll.VoseSimPercentile(BF_Max,$B69)),_xll.VoseSimPercentile(BF_Max,$B69),NA())</f>
        <v>7.6317679610660747</v>
      </c>
      <c r="G69" s="60" cm="1">
        <f t="array" aca="1" ref="G69" ca="1">IF(ISNUMBER(_xll.VoseSimPercentile(BF_VL,$B69)),_xll.VoseSimPercentile(BF_VL,$B69),NA())</f>
        <v>7.6185349211497853</v>
      </c>
    </row>
    <row r="70" spans="2:7" hidden="1" outlineLevel="1" x14ac:dyDescent="0.45">
      <c r="B70" s="59">
        <v>0.31</v>
      </c>
      <c r="C70" s="59">
        <f t="shared" si="0"/>
        <v>0.69</v>
      </c>
      <c r="D70" s="60" cm="1">
        <f t="array" aca="1" ref="D70" ca="1">IF(ISNUMBER(_xll.VoseSimPercentile(Out_Largest,$B70)),_xll.VoseSimPercentile(Out_Largest,$B70),NA())</f>
        <v>12.204313049148272</v>
      </c>
      <c r="E70" s="60">
        <f t="shared" si="1"/>
        <v>22.856940607064001</v>
      </c>
      <c r="F70" s="60" cm="1">
        <f t="array" aca="1" ref="F70" ca="1">IF(ISNUMBER(_xll.VoseSimPercentile(BF_Max,$B70)),_xll.VoseSimPercentile(BF_Max,$B70),NA())</f>
        <v>7.7254910696231294</v>
      </c>
      <c r="G70" s="60" cm="1">
        <f t="array" aca="1" ref="G70" ca="1">IF(ISNUMBER(_xll.VoseSimPercentile(BF_VL,$B70)),_xll.VoseSimPercentile(BF_VL,$B70),NA())</f>
        <v>7.70790401837787</v>
      </c>
    </row>
    <row r="71" spans="2:7" hidden="1" outlineLevel="1" x14ac:dyDescent="0.45">
      <c r="B71" s="59">
        <v>0.33</v>
      </c>
      <c r="C71" s="59">
        <f t="shared" si="0"/>
        <v>0.66999999999999993</v>
      </c>
      <c r="D71" s="60" cm="1">
        <f t="array" aca="1" ref="D71" ca="1">IF(ISNUMBER(_xll.VoseSimPercentile(Out_Largest,$B71)),_xll.VoseSimPercentile(Out_Largest,$B71),NA())</f>
        <v>12.346580849283217</v>
      </c>
      <c r="E71" s="60">
        <f t="shared" si="1"/>
        <v>22.856940607064001</v>
      </c>
      <c r="F71" s="60" cm="1">
        <f t="array" aca="1" ref="F71" ca="1">IF(ISNUMBER(_xll.VoseSimPercentile(BF_Max,$B71)),_xll.VoseSimPercentile(BF_Max,$B71),NA())</f>
        <v>7.8104227819416385</v>
      </c>
      <c r="G71" s="60" cm="1">
        <f t="array" aca="1" ref="G71" ca="1">IF(ISNUMBER(_xll.VoseSimPercentile(BF_VL,$B71)),_xll.VoseSimPercentile(BF_VL,$B71),NA())</f>
        <v>7.8058843180287836</v>
      </c>
    </row>
    <row r="72" spans="2:7" hidden="1" outlineLevel="1" x14ac:dyDescent="0.45">
      <c r="B72" s="59">
        <v>0.35</v>
      </c>
      <c r="C72" s="59">
        <f t="shared" si="0"/>
        <v>0.65</v>
      </c>
      <c r="D72" s="60" cm="1">
        <f t="array" aca="1" ref="D72" ca="1">IF(ISNUMBER(_xll.VoseSimPercentile(Out_Largest,$B72)),_xll.VoseSimPercentile(Out_Largest,$B72),NA())</f>
        <v>12.48171677681853</v>
      </c>
      <c r="E72" s="60">
        <f t="shared" si="1"/>
        <v>22.856940607064001</v>
      </c>
      <c r="F72" s="60" cm="1">
        <f t="array" aca="1" ref="F72" ca="1">IF(ISNUMBER(_xll.VoseSimPercentile(BF_Max,$B72)),_xll.VoseSimPercentile(BF_Max,$B72),NA())</f>
        <v>7.8962475689974196</v>
      </c>
      <c r="G72" s="60" cm="1">
        <f t="array" aca="1" ref="G72" ca="1">IF(ISNUMBER(_xll.VoseSimPercentile(BF_VL,$B72)),_xll.VoseSimPercentile(BF_VL,$B72),NA())</f>
        <v>7.8955864023677114</v>
      </c>
    </row>
    <row r="73" spans="2:7" hidden="1" outlineLevel="1" x14ac:dyDescent="0.45">
      <c r="B73" s="59">
        <v>0.37</v>
      </c>
      <c r="C73" s="59">
        <f t="shared" si="0"/>
        <v>0.63</v>
      </c>
      <c r="D73" s="60" cm="1">
        <f t="array" aca="1" ref="D73" ca="1">IF(ISNUMBER(_xll.VoseSimPercentile(Out_Largest,$B73)),_xll.VoseSimPercentile(Out_Largest,$B73),NA())</f>
        <v>12.610002616300905</v>
      </c>
      <c r="E73" s="60">
        <f t="shared" si="1"/>
        <v>22.856940607064001</v>
      </c>
      <c r="F73" s="60" cm="1">
        <f t="array" aca="1" ref="F73" ca="1">IF(ISNUMBER(_xll.VoseSimPercentile(BF_Max,$B73)),_xll.VoseSimPercentile(BF_Max,$B73),NA())</f>
        <v>7.9849340882436612</v>
      </c>
      <c r="G73" s="60" cm="1">
        <f t="array" aca="1" ref="G73" ca="1">IF(ISNUMBER(_xll.VoseSimPercentile(BF_VL,$B73)),_xll.VoseSimPercentile(BF_VL,$B73),NA())</f>
        <v>7.9852574284075581</v>
      </c>
    </row>
    <row r="74" spans="2:7" hidden="1" outlineLevel="1" x14ac:dyDescent="0.45">
      <c r="B74" s="59">
        <v>0.39</v>
      </c>
      <c r="C74" s="59">
        <f t="shared" si="0"/>
        <v>0.61</v>
      </c>
      <c r="D74" s="60" cm="1">
        <f t="array" aca="1" ref="D74" ca="1">IF(ISNUMBER(_xll.VoseSimPercentile(Out_Largest,$B74)),_xll.VoseSimPercentile(Out_Largest,$B74),NA())</f>
        <v>12.735927176895625</v>
      </c>
      <c r="E74" s="60">
        <f t="shared" si="1"/>
        <v>22.856940607064001</v>
      </c>
      <c r="F74" s="60" cm="1">
        <f t="array" aca="1" ref="F74" ca="1">IF(ISNUMBER(_xll.VoseSimPercentile(BF_Max,$B74)),_xll.VoseSimPercentile(BF_Max,$B74),NA())</f>
        <v>8.0813847240133292</v>
      </c>
      <c r="G74" s="60" cm="1">
        <f t="array" aca="1" ref="G74" ca="1">IF(ISNUMBER(_xll.VoseSimPercentile(BF_VL,$B74)),_xll.VoseSimPercentile(BF_VL,$B74),NA())</f>
        <v>8.0699859826494684</v>
      </c>
    </row>
    <row r="75" spans="2:7" hidden="1" outlineLevel="1" x14ac:dyDescent="0.45">
      <c r="B75" s="59">
        <v>0.41</v>
      </c>
      <c r="C75" s="59">
        <f t="shared" si="0"/>
        <v>0.59000000000000008</v>
      </c>
      <c r="D75" s="60" cm="1">
        <f t="array" aca="1" ref="D75" ca="1">IF(ISNUMBER(_xll.VoseSimPercentile(Out_Largest,$B75)),_xll.VoseSimPercentile(Out_Largest,$B75),NA())</f>
        <v>12.87951212095026</v>
      </c>
      <c r="E75" s="60">
        <f t="shared" si="1"/>
        <v>22.856940607064001</v>
      </c>
      <c r="F75" s="60" cm="1">
        <f t="array" aca="1" ref="F75" ca="1">IF(ISNUMBER(_xll.VoseSimPercentile(BF_Max,$B75)),_xll.VoseSimPercentile(BF_Max,$B75),NA())</f>
        <v>8.1597327562577782</v>
      </c>
      <c r="G75" s="60" cm="1">
        <f t="array" aca="1" ref="G75" ca="1">IF(ISNUMBER(_xll.VoseSimPercentile(BF_VL,$B75)),_xll.VoseSimPercentile(BF_VL,$B75),NA())</f>
        <v>8.1594830193371983</v>
      </c>
    </row>
    <row r="76" spans="2:7" hidden="1" outlineLevel="1" x14ac:dyDescent="0.45">
      <c r="B76" s="59">
        <v>0.43</v>
      </c>
      <c r="C76" s="59">
        <f t="shared" si="0"/>
        <v>0.57000000000000006</v>
      </c>
      <c r="D76" s="60" cm="1">
        <f t="array" aca="1" ref="D76" ca="1">IF(ISNUMBER(_xll.VoseSimPercentile(Out_Largest,$B76)),_xll.VoseSimPercentile(Out_Largest,$B76),NA())</f>
        <v>13.030430912392214</v>
      </c>
      <c r="E76" s="60">
        <f t="shared" si="1"/>
        <v>22.856940607064001</v>
      </c>
      <c r="F76" s="60" cm="1">
        <f t="array" aca="1" ref="F76" ca="1">IF(ISNUMBER(_xll.VoseSimPercentile(BF_Max,$B76)),_xll.VoseSimPercentile(BF_Max,$B76),NA())</f>
        <v>8.2543678132455529</v>
      </c>
      <c r="G76" s="60" cm="1">
        <f t="array" aca="1" ref="G76" ca="1">IF(ISNUMBER(_xll.VoseSimPercentile(BF_VL,$B76)),_xll.VoseSimPercentile(BF_VL,$B76),NA())</f>
        <v>8.2479816704673858</v>
      </c>
    </row>
    <row r="77" spans="2:7" hidden="1" outlineLevel="1" x14ac:dyDescent="0.45">
      <c r="B77" s="59">
        <v>0.45</v>
      </c>
      <c r="C77" s="59">
        <f t="shared" si="0"/>
        <v>0.55000000000000004</v>
      </c>
      <c r="D77" s="60" cm="1">
        <f t="array" aca="1" ref="D77" ca="1">IF(ISNUMBER(_xll.VoseSimPercentile(Out_Largest,$B77)),_xll.VoseSimPercentile(Out_Largest,$B77),NA())</f>
        <v>13.170337537600822</v>
      </c>
      <c r="E77" s="60">
        <f t="shared" si="1"/>
        <v>22.856940607064001</v>
      </c>
      <c r="F77" s="60" cm="1">
        <f t="array" aca="1" ref="F77" ca="1">IF(ISNUMBER(_xll.VoseSimPercentile(BF_Max,$B77)),_xll.VoseSimPercentile(BF_Max,$B77),NA())</f>
        <v>8.3576924818143645</v>
      </c>
      <c r="G77" s="60" cm="1">
        <f t="array" aca="1" ref="G77" ca="1">IF(ISNUMBER(_xll.VoseSimPercentile(BF_VL,$B77)),_xll.VoseSimPercentile(BF_VL,$B77),NA())</f>
        <v>8.3320826036110471</v>
      </c>
    </row>
    <row r="78" spans="2:7" hidden="1" outlineLevel="1" x14ac:dyDescent="0.45">
      <c r="B78" s="59">
        <v>0.47</v>
      </c>
      <c r="C78" s="59">
        <f t="shared" si="0"/>
        <v>0.53</v>
      </c>
      <c r="D78" s="60" cm="1">
        <f t="array" aca="1" ref="D78" ca="1">IF(ISNUMBER(_xll.VoseSimPercentile(Out_Largest,$B78)),_xll.VoseSimPercentile(Out_Largest,$B78),NA())</f>
        <v>13.333328741555141</v>
      </c>
      <c r="E78" s="60">
        <f t="shared" si="1"/>
        <v>22.856940607064001</v>
      </c>
      <c r="F78" s="60" cm="1">
        <f t="array" aca="1" ref="F78" ca="1">IF(ISNUMBER(_xll.VoseSimPercentile(BF_Max,$B78)),_xll.VoseSimPercentile(BF_Max,$B78),NA())</f>
        <v>8.4500577890911384</v>
      </c>
      <c r="G78" s="60" cm="1">
        <f t="array" aca="1" ref="G78" ca="1">IF(ISNUMBER(_xll.VoseSimPercentile(BF_VL,$B78)),_xll.VoseSimPercentile(BF_VL,$B78),NA())</f>
        <v>8.4282155239259922</v>
      </c>
    </row>
    <row r="79" spans="2:7" hidden="1" outlineLevel="1" x14ac:dyDescent="0.45">
      <c r="B79" s="59">
        <v>0.49</v>
      </c>
      <c r="C79" s="59">
        <f t="shared" si="0"/>
        <v>0.51</v>
      </c>
      <c r="D79" s="60" cm="1">
        <f t="array" aca="1" ref="D79" ca="1">IF(ISNUMBER(_xll.VoseSimPercentile(Out_Largest,$B79)),_xll.VoseSimPercentile(Out_Largest,$B79),NA())</f>
        <v>13.495653444600116</v>
      </c>
      <c r="E79" s="60">
        <f t="shared" si="1"/>
        <v>22.856940607064001</v>
      </c>
      <c r="F79" s="60" cm="1">
        <f t="array" aca="1" ref="F79" ca="1">IF(ISNUMBER(_xll.VoseSimPercentile(BF_Max,$B79)),_xll.VoseSimPercentile(BF_Max,$B79),NA())</f>
        <v>8.5478189443008468</v>
      </c>
      <c r="G79" s="60" cm="1">
        <f t="array" aca="1" ref="G79" ca="1">IF(ISNUMBER(_xll.VoseSimPercentile(BF_VL,$B79)),_xll.VoseSimPercentile(BF_VL,$B79),NA())</f>
        <v>8.5176505028482659</v>
      </c>
    </row>
    <row r="80" spans="2:7" hidden="1" outlineLevel="1" x14ac:dyDescent="0.45">
      <c r="B80" s="59">
        <v>0.51</v>
      </c>
      <c r="C80" s="59">
        <f t="shared" si="0"/>
        <v>0.49</v>
      </c>
      <c r="D80" s="60" cm="1">
        <f t="array" aca="1" ref="D80" ca="1">IF(ISNUMBER(_xll.VoseSimPercentile(Out_Largest,$B80)),_xll.VoseSimPercentile(Out_Largest,$B80),NA())</f>
        <v>13.637200344659645</v>
      </c>
      <c r="E80" s="60">
        <f t="shared" si="1"/>
        <v>22.856940607064001</v>
      </c>
      <c r="F80" s="60" cm="1">
        <f t="array" aca="1" ref="F80" ca="1">IF(ISNUMBER(_xll.VoseSimPercentile(BF_Max,$B80)),_xll.VoseSimPercentile(BF_Max,$B80),NA())</f>
        <v>8.662448374098263</v>
      </c>
      <c r="G80" s="60" cm="1">
        <f t="array" aca="1" ref="G80" ca="1">IF(ISNUMBER(_xll.VoseSimPercentile(BF_VL,$B80)),_xll.VoseSimPercentile(BF_VL,$B80),NA())</f>
        <v>8.6347031135505787</v>
      </c>
    </row>
    <row r="81" spans="2:7" hidden="1" outlineLevel="1" x14ac:dyDescent="0.45">
      <c r="B81" s="59">
        <v>0.53</v>
      </c>
      <c r="C81" s="59">
        <f t="shared" si="0"/>
        <v>0.47</v>
      </c>
      <c r="D81" s="60" cm="1">
        <f t="array" aca="1" ref="D81" ca="1">IF(ISNUMBER(_xll.VoseSimPercentile(Out_Largest,$B81)),_xll.VoseSimPercentile(Out_Largest,$B81),NA())</f>
        <v>13.79565725193028</v>
      </c>
      <c r="E81" s="60">
        <f t="shared" si="1"/>
        <v>22.856940607064001</v>
      </c>
      <c r="F81" s="60" cm="1">
        <f t="array" aca="1" ref="F81" ca="1">IF(ISNUMBER(_xll.VoseSimPercentile(BF_Max,$B81)),_xll.VoseSimPercentile(BF_Max,$B81),NA())</f>
        <v>8.7670665527902951</v>
      </c>
      <c r="G81" s="60" cm="1">
        <f t="array" aca="1" ref="G81" ca="1">IF(ISNUMBER(_xll.VoseSimPercentile(BF_VL,$B81)),_xll.VoseSimPercentile(BF_VL,$B81),NA())</f>
        <v>8.7395104096863694</v>
      </c>
    </row>
    <row r="82" spans="2:7" hidden="1" outlineLevel="1" x14ac:dyDescent="0.45">
      <c r="B82" s="59">
        <v>0.55000000000000004</v>
      </c>
      <c r="C82" s="59">
        <f t="shared" si="0"/>
        <v>0.44999999999999996</v>
      </c>
      <c r="D82" s="60" cm="1">
        <f t="array" aca="1" ref="D82" ca="1">IF(ISNUMBER(_xll.VoseSimPercentile(Out_Largest,$B82)),_xll.VoseSimPercentile(Out_Largest,$B82),NA())</f>
        <v>13.972170655325856</v>
      </c>
      <c r="E82" s="60">
        <f t="shared" si="1"/>
        <v>22.856940607064001</v>
      </c>
      <c r="F82" s="60" cm="1">
        <f t="array" aca="1" ref="F82" ca="1">IF(ISNUMBER(_xll.VoseSimPercentile(BF_Max,$B82)),_xll.VoseSimPercentile(BF_Max,$B82),NA())</f>
        <v>8.8856637757672186</v>
      </c>
      <c r="G82" s="60" cm="1">
        <f t="array" aca="1" ref="G82" ca="1">IF(ISNUMBER(_xll.VoseSimPercentile(BF_VL,$B82)),_xll.VoseSimPercentile(BF_VL,$B82),NA())</f>
        <v>8.8468072807004106</v>
      </c>
    </row>
    <row r="83" spans="2:7" hidden="1" outlineLevel="1" x14ac:dyDescent="0.45">
      <c r="B83" s="59">
        <v>0.56999999999999995</v>
      </c>
      <c r="C83" s="59">
        <f t="shared" si="0"/>
        <v>0.43000000000000005</v>
      </c>
      <c r="D83" s="60" cm="1">
        <f t="array" aca="1" ref="D83" ca="1">IF(ISNUMBER(_xll.VoseSimPercentile(Out_Largest,$B83)),_xll.VoseSimPercentile(Out_Largest,$B83),NA())</f>
        <v>14.158565090585533</v>
      </c>
      <c r="E83" s="60">
        <f t="shared" si="1"/>
        <v>22.856940607064001</v>
      </c>
      <c r="F83" s="60" cm="1">
        <f t="array" aca="1" ref="F83" ca="1">IF(ISNUMBER(_xll.VoseSimPercentile(BF_Max,$B83)),_xll.VoseSimPercentile(BF_Max,$B83),NA())</f>
        <v>8.9874534401985375</v>
      </c>
      <c r="G83" s="60" cm="1">
        <f t="array" aca="1" ref="G83" ca="1">IF(ISNUMBER(_xll.VoseSimPercentile(BF_VL,$B83)),_xll.VoseSimPercentile(BF_VL,$B83),NA())</f>
        <v>8.9595244768731579</v>
      </c>
    </row>
    <row r="84" spans="2:7" hidden="1" outlineLevel="1" x14ac:dyDescent="0.45">
      <c r="B84" s="59">
        <v>0.59</v>
      </c>
      <c r="C84" s="59">
        <f t="shared" si="0"/>
        <v>0.41000000000000003</v>
      </c>
      <c r="D84" s="60" cm="1">
        <f t="array" aca="1" ref="D84" ca="1">IF(ISNUMBER(_xll.VoseSimPercentile(Out_Largest,$B84)),_xll.VoseSimPercentile(Out_Largest,$B84),NA())</f>
        <v>14.316325513334194</v>
      </c>
      <c r="E84" s="60">
        <f t="shared" si="1"/>
        <v>22.856940607064001</v>
      </c>
      <c r="F84" s="60" cm="1">
        <f t="array" aca="1" ref="F84" ca="1">IF(ISNUMBER(_xll.VoseSimPercentile(BF_Max,$B84)),_xll.VoseSimPercentile(BF_Max,$B84),NA())</f>
        <v>9.0894030225560254</v>
      </c>
      <c r="G84" s="60" cm="1">
        <f t="array" aca="1" ref="G84" ca="1">IF(ISNUMBER(_xll.VoseSimPercentile(BF_VL,$B84)),_xll.VoseSimPercentile(BF_VL,$B84),NA())</f>
        <v>9.0810095293633228</v>
      </c>
    </row>
    <row r="85" spans="2:7" hidden="1" outlineLevel="1" x14ac:dyDescent="0.45">
      <c r="B85" s="59">
        <v>0.61</v>
      </c>
      <c r="C85" s="59">
        <f t="shared" si="0"/>
        <v>0.39</v>
      </c>
      <c r="D85" s="60" cm="1">
        <f t="array" aca="1" ref="D85" ca="1">IF(ISNUMBER(_xll.VoseSimPercentile(Out_Largest,$B85)),_xll.VoseSimPercentile(Out_Largest,$B85),NA())</f>
        <v>14.503027252902253</v>
      </c>
      <c r="E85" s="60">
        <f t="shared" si="1"/>
        <v>22.856940607064001</v>
      </c>
      <c r="F85" s="60" cm="1">
        <f t="array" aca="1" ref="F85" ca="1">IF(ISNUMBER(_xll.VoseSimPercentile(BF_Max,$B85)),_xll.VoseSimPercentile(BF_Max,$B85),NA())</f>
        <v>9.2232748670658289</v>
      </c>
      <c r="G85" s="60" cm="1">
        <f t="array" aca="1" ref="G85" ca="1">IF(ISNUMBER(_xll.VoseSimPercentile(BF_VL,$B85)),_xll.VoseSimPercentile(BF_VL,$B85),NA())</f>
        <v>9.1839158574697688</v>
      </c>
    </row>
    <row r="86" spans="2:7" hidden="1" outlineLevel="1" x14ac:dyDescent="0.45">
      <c r="B86" s="59">
        <v>0.63</v>
      </c>
      <c r="C86" s="59">
        <f t="shared" si="0"/>
        <v>0.37</v>
      </c>
      <c r="D86" s="60" cm="1">
        <f t="array" aca="1" ref="D86" ca="1">IF(ISNUMBER(_xll.VoseSimPercentile(Out_Largest,$B86)),_xll.VoseSimPercentile(Out_Largest,$B86),NA())</f>
        <v>14.706748226307278</v>
      </c>
      <c r="E86" s="60">
        <f t="shared" si="1"/>
        <v>22.856940607064001</v>
      </c>
      <c r="F86" s="60" cm="1">
        <f t="array" aca="1" ref="F86" ca="1">IF(ISNUMBER(_xll.VoseSimPercentile(BF_Max,$B86)),_xll.VoseSimPercentile(BF_Max,$B86),NA())</f>
        <v>9.3475037861699182</v>
      </c>
      <c r="G86" s="60" cm="1">
        <f t="array" aca="1" ref="G86" ca="1">IF(ISNUMBER(_xll.VoseSimPercentile(BF_VL,$B86)),_xll.VoseSimPercentile(BF_VL,$B86),NA())</f>
        <v>9.3143559336860964</v>
      </c>
    </row>
    <row r="87" spans="2:7" hidden="1" outlineLevel="1" x14ac:dyDescent="0.45">
      <c r="B87" s="59">
        <v>0.65</v>
      </c>
      <c r="C87" s="59">
        <f t="shared" ref="C87:C118" si="2">1-B87</f>
        <v>0.35</v>
      </c>
      <c r="D87" s="60" cm="1">
        <f t="array" aca="1" ref="D87" ca="1">IF(ISNUMBER(_xll.VoseSimPercentile(Out_Largest,$B87)),_xll.VoseSimPercentile(Out_Largest,$B87),NA())</f>
        <v>14.922756848472803</v>
      </c>
      <c r="E87" s="60">
        <f t="shared" ref="E87:E104" si="3">LargestP_Ex</f>
        <v>22.856940607064001</v>
      </c>
      <c r="F87" s="60" cm="1">
        <f t="array" aca="1" ref="F87" ca="1">IF(ISNUMBER(_xll.VoseSimPercentile(BF_Max,$B87)),_xll.VoseSimPercentile(BF_Max,$B87),NA())</f>
        <v>9.4827801848262876</v>
      </c>
      <c r="G87" s="60" cm="1">
        <f t="array" aca="1" ref="G87" ca="1">IF(ISNUMBER(_xll.VoseSimPercentile(BF_VL,$B87)),_xll.VoseSimPercentile(BF_VL,$B87),NA())</f>
        <v>9.4437328511164296</v>
      </c>
    </row>
    <row r="88" spans="2:7" hidden="1" outlineLevel="1" x14ac:dyDescent="0.45">
      <c r="B88" s="59">
        <v>0.67</v>
      </c>
      <c r="C88" s="59">
        <f t="shared" si="2"/>
        <v>0.32999999999999996</v>
      </c>
      <c r="D88" s="60" cm="1">
        <f t="array" aca="1" ref="D88" ca="1">IF(ISNUMBER(_xll.VoseSimPercentile(Out_Largest,$B88)),_xll.VoseSimPercentile(Out_Largest,$B88),NA())</f>
        <v>15.151559416106759</v>
      </c>
      <c r="E88" s="60">
        <f t="shared" si="3"/>
        <v>22.856940607064001</v>
      </c>
      <c r="F88" s="60" cm="1">
        <f t="array" aca="1" ref="F88" ca="1">IF(ISNUMBER(_xll.VoseSimPercentile(BF_Max,$B88)),_xll.VoseSimPercentile(BF_Max,$B88),NA())</f>
        <v>9.6299151442856488</v>
      </c>
      <c r="G88" s="60" cm="1">
        <f t="array" aca="1" ref="G88" ca="1">IF(ISNUMBER(_xll.VoseSimPercentile(BF_VL,$B88)),_xll.VoseSimPercentile(BF_VL,$B88),NA())</f>
        <v>9.5683442201081128</v>
      </c>
    </row>
    <row r="89" spans="2:7" hidden="1" outlineLevel="1" x14ac:dyDescent="0.45">
      <c r="B89" s="59">
        <v>0.69</v>
      </c>
      <c r="C89" s="59">
        <f t="shared" si="2"/>
        <v>0.31000000000000005</v>
      </c>
      <c r="D89" s="60" cm="1">
        <f t="array" aca="1" ref="D89" ca="1">IF(ISNUMBER(_xll.VoseSimPercentile(Out_Largest,$B89)),_xll.VoseSimPercentile(Out_Largest,$B89),NA())</f>
        <v>15.356893816890183</v>
      </c>
      <c r="E89" s="60">
        <f t="shared" si="3"/>
        <v>22.856940607064001</v>
      </c>
      <c r="F89" s="60" cm="1">
        <f t="array" aca="1" ref="F89" ca="1">IF(ISNUMBER(_xll.VoseSimPercentile(BF_Max,$B89)),_xll.VoseSimPercentile(BF_Max,$B89),NA())</f>
        <v>9.7784989121613837</v>
      </c>
      <c r="G89" s="60" cm="1">
        <f t="array" aca="1" ref="G89" ca="1">IF(ISNUMBER(_xll.VoseSimPercentile(BF_VL,$B89)),_xll.VoseSimPercentile(BF_VL,$B89),NA())</f>
        <v>9.7216205035349095</v>
      </c>
    </row>
    <row r="90" spans="2:7" hidden="1" outlineLevel="1" x14ac:dyDescent="0.45">
      <c r="B90" s="59">
        <v>0.71</v>
      </c>
      <c r="C90" s="59">
        <f t="shared" si="2"/>
        <v>0.29000000000000004</v>
      </c>
      <c r="D90" s="60" cm="1">
        <f t="array" aca="1" ref="D90" ca="1">IF(ISNUMBER(_xll.VoseSimPercentile(Out_Largest,$B90)),_xll.VoseSimPercentile(Out_Largest,$B90),NA())</f>
        <v>15.610141806224417</v>
      </c>
      <c r="E90" s="60">
        <f t="shared" si="3"/>
        <v>22.856940607064001</v>
      </c>
      <c r="F90" s="60" cm="1">
        <f t="array" aca="1" ref="F90" ca="1">IF(ISNUMBER(_xll.VoseSimPercentile(BF_Max,$B90)),_xll.VoseSimPercentile(BF_Max,$B90),NA())</f>
        <v>9.9578218981172917</v>
      </c>
      <c r="G90" s="60" cm="1">
        <f t="array" aca="1" ref="G90" ca="1">IF(ISNUMBER(_xll.VoseSimPercentile(BF_VL,$B90)),_xll.VoseSimPercentile(BF_VL,$B90),NA())</f>
        <v>9.8836180062513499</v>
      </c>
    </row>
    <row r="91" spans="2:7" hidden="1" outlineLevel="1" x14ac:dyDescent="0.45">
      <c r="B91" s="59">
        <v>0.73</v>
      </c>
      <c r="C91" s="59">
        <f t="shared" si="2"/>
        <v>0.27</v>
      </c>
      <c r="D91" s="60" cm="1">
        <f t="array" aca="1" ref="D91" ca="1">IF(ISNUMBER(_xll.VoseSimPercentile(Out_Largest,$B91)),_xll.VoseSimPercentile(Out_Largest,$B91),NA())</f>
        <v>15.883975751777335</v>
      </c>
      <c r="E91" s="60">
        <f t="shared" si="3"/>
        <v>22.856940607064001</v>
      </c>
      <c r="F91" s="60" cm="1">
        <f t="array" aca="1" ref="F91" ca="1">IF(ISNUMBER(_xll.VoseSimPercentile(BF_Max,$B91)),_xll.VoseSimPercentile(BF_Max,$B91),NA())</f>
        <v>10.158976923989934</v>
      </c>
      <c r="G91" s="60" cm="1">
        <f t="array" aca="1" ref="G91" ca="1">IF(ISNUMBER(_xll.VoseSimPercentile(BF_VL,$B91)),_xll.VoseSimPercentile(BF_VL,$B91),NA())</f>
        <v>10.040393283065432</v>
      </c>
    </row>
    <row r="92" spans="2:7" hidden="1" outlineLevel="1" x14ac:dyDescent="0.45">
      <c r="B92" s="59">
        <v>0.75</v>
      </c>
      <c r="C92" s="59">
        <f t="shared" si="2"/>
        <v>0.25</v>
      </c>
      <c r="D92" s="60" cm="1">
        <f t="array" aca="1" ref="D92" ca="1">IF(ISNUMBER(_xll.VoseSimPercentile(Out_Largest,$B92)),_xll.VoseSimPercentile(Out_Largest,$B92),NA())</f>
        <v>16.214001240518641</v>
      </c>
      <c r="E92" s="60">
        <f t="shared" si="3"/>
        <v>22.856940607064001</v>
      </c>
      <c r="F92" s="60" cm="1">
        <f t="array" aca="1" ref="F92" ca="1">IF(ISNUMBER(_xll.VoseSimPercentile(BF_Max,$B92)),_xll.VoseSimPercentile(BF_Max,$B92),NA())</f>
        <v>10.353469485153726</v>
      </c>
      <c r="G92" s="60" cm="1">
        <f t="array" aca="1" ref="G92" ca="1">IF(ISNUMBER(_xll.VoseSimPercentile(BF_VL,$B92)),_xll.VoseSimPercentile(BF_VL,$B92),NA())</f>
        <v>10.212513209615851</v>
      </c>
    </row>
    <row r="93" spans="2:7" hidden="1" outlineLevel="1" x14ac:dyDescent="0.45">
      <c r="B93" s="59">
        <v>0.77</v>
      </c>
      <c r="C93" s="59">
        <f t="shared" si="2"/>
        <v>0.22999999999999998</v>
      </c>
      <c r="D93" s="60" cm="1">
        <f t="array" aca="1" ref="D93" ca="1">IF(ISNUMBER(_xll.VoseSimPercentile(Out_Largest,$B93)),_xll.VoseSimPercentile(Out_Largest,$B93),NA())</f>
        <v>16.529961741856319</v>
      </c>
      <c r="E93" s="60">
        <f t="shared" si="3"/>
        <v>22.856940607064001</v>
      </c>
      <c r="F93" s="60" cm="1">
        <f t="array" aca="1" ref="F93" ca="1">IF(ISNUMBER(_xll.VoseSimPercentile(BF_Max,$B93)),_xll.VoseSimPercentile(BF_Max,$B93),NA())</f>
        <v>10.540451355665914</v>
      </c>
      <c r="G93" s="60" cm="1">
        <f t="array" aca="1" ref="G93" ca="1">IF(ISNUMBER(_xll.VoseSimPercentile(BF_VL,$B93)),_xll.VoseSimPercentile(BF_VL,$B93),NA())</f>
        <v>10.407754795781393</v>
      </c>
    </row>
    <row r="94" spans="2:7" hidden="1" outlineLevel="1" x14ac:dyDescent="0.45">
      <c r="B94" s="59">
        <v>0.79</v>
      </c>
      <c r="C94" s="59">
        <f t="shared" si="2"/>
        <v>0.20999999999999996</v>
      </c>
      <c r="D94" s="60" cm="1">
        <f t="array" aca="1" ref="D94" ca="1">IF(ISNUMBER(_xll.VoseSimPercentile(Out_Largest,$B94)),_xll.VoseSimPercentile(Out_Largest,$B94),NA())</f>
        <v>16.842209110277761</v>
      </c>
      <c r="E94" s="60">
        <f t="shared" si="3"/>
        <v>22.856940607064001</v>
      </c>
      <c r="F94" s="60" cm="1">
        <f t="array" aca="1" ref="F94" ca="1">IF(ISNUMBER(_xll.VoseSimPercentile(BF_Max,$B94)),_xll.VoseSimPercentile(BF_Max,$B94),NA())</f>
        <v>10.772541599492445</v>
      </c>
      <c r="G94" s="60" cm="1">
        <f t="array" aca="1" ref="G94" ca="1">IF(ISNUMBER(_xll.VoseSimPercentile(BF_VL,$B94)),_xll.VoseSimPercentile(BF_VL,$B94),NA())</f>
        <v>10.60724200185078</v>
      </c>
    </row>
    <row r="95" spans="2:7" hidden="1" outlineLevel="1" x14ac:dyDescent="0.45">
      <c r="B95" s="59">
        <v>0.81</v>
      </c>
      <c r="C95" s="59">
        <f t="shared" si="2"/>
        <v>0.18999999999999995</v>
      </c>
      <c r="D95" s="60" cm="1">
        <f t="array" aca="1" ref="D95" ca="1">IF(ISNUMBER(_xll.VoseSimPercentile(Out_Largest,$B95)),_xll.VoseSimPercentile(Out_Largest,$B95),NA())</f>
        <v>17.21624326431937</v>
      </c>
      <c r="E95" s="60">
        <f t="shared" si="3"/>
        <v>22.856940607064001</v>
      </c>
      <c r="F95" s="60" cm="1">
        <f t="array" aca="1" ref="F95" ca="1">IF(ISNUMBER(_xll.VoseSimPercentile(BF_Max,$B95)),_xll.VoseSimPercentile(BF_Max,$B95),NA())</f>
        <v>11.048744215965653</v>
      </c>
      <c r="G95" s="60" cm="1">
        <f t="array" aca="1" ref="G95" ca="1">IF(ISNUMBER(_xll.VoseSimPercentile(BF_VL,$B95)),_xll.VoseSimPercentile(BF_VL,$B95),NA())</f>
        <v>10.840110020659095</v>
      </c>
    </row>
    <row r="96" spans="2:7" hidden="1" outlineLevel="1" x14ac:dyDescent="0.45">
      <c r="B96" s="59">
        <v>0.83</v>
      </c>
      <c r="C96" s="59">
        <f t="shared" si="2"/>
        <v>0.17000000000000004</v>
      </c>
      <c r="D96" s="60" cm="1">
        <f t="array" aca="1" ref="D96" ca="1">IF(ISNUMBER(_xll.VoseSimPercentile(Out_Largest,$B96)),_xll.VoseSimPercentile(Out_Largest,$B96),NA())</f>
        <v>17.64931991286667</v>
      </c>
      <c r="E96" s="60">
        <f t="shared" si="3"/>
        <v>22.856940607064001</v>
      </c>
      <c r="F96" s="60" cm="1">
        <f t="array" aca="1" ref="F96" ca="1">IF(ISNUMBER(_xll.VoseSimPercentile(BF_Max,$B96)),_xll.VoseSimPercentile(BF_Max,$B96),NA())</f>
        <v>11.315289056792116</v>
      </c>
      <c r="G96" s="60" cm="1">
        <f t="array" aca="1" ref="G96" ca="1">IF(ISNUMBER(_xll.VoseSimPercentile(BF_VL,$B96)),_xll.VoseSimPercentile(BF_VL,$B96),NA())</f>
        <v>11.117019515275992</v>
      </c>
    </row>
    <row r="97" spans="2:7" hidden="1" outlineLevel="1" x14ac:dyDescent="0.45">
      <c r="B97" s="59">
        <v>0.85</v>
      </c>
      <c r="C97" s="59">
        <f t="shared" si="2"/>
        <v>0.15000000000000002</v>
      </c>
      <c r="D97" s="60" cm="1">
        <f t="array" aca="1" ref="D97" ca="1">IF(ISNUMBER(_xll.VoseSimPercentile(Out_Largest,$B97)),_xll.VoseSimPercentile(Out_Largest,$B97),NA())</f>
        <v>18.073476996307051</v>
      </c>
      <c r="E97" s="60">
        <f t="shared" si="3"/>
        <v>22.856940607064001</v>
      </c>
      <c r="F97" s="60" cm="1">
        <f t="array" aca="1" ref="F97" ca="1">IF(ISNUMBER(_xll.VoseSimPercentile(BF_Max,$B97)),_xll.VoseSimPercentile(BF_Max,$B97),NA())</f>
        <v>11.638921259918936</v>
      </c>
      <c r="G97" s="60" cm="1">
        <f t="array" aca="1" ref="G97" ca="1">IF(ISNUMBER(_xll.VoseSimPercentile(BF_VL,$B97)),_xll.VoseSimPercentile(BF_VL,$B97),NA())</f>
        <v>11.429947576952546</v>
      </c>
    </row>
    <row r="98" spans="2:7" hidden="1" outlineLevel="1" x14ac:dyDescent="0.45">
      <c r="B98" s="59">
        <v>0.87</v>
      </c>
      <c r="C98" s="59">
        <f t="shared" si="2"/>
        <v>0.13</v>
      </c>
      <c r="D98" s="60" cm="1">
        <f t="array" aca="1" ref="D98" ca="1">IF(ISNUMBER(_xll.VoseSimPercentile(Out_Largest,$B98)),_xll.VoseSimPercentile(Out_Largest,$B98),NA())</f>
        <v>18.581588863613462</v>
      </c>
      <c r="E98" s="60">
        <f t="shared" si="3"/>
        <v>22.856940607064001</v>
      </c>
      <c r="F98" s="60" cm="1">
        <f t="array" aca="1" ref="F98" ca="1">IF(ISNUMBER(_xll.VoseSimPercentile(BF_Max,$B98)),_xll.VoseSimPercentile(BF_Max,$B98),NA())</f>
        <v>11.984598591342101</v>
      </c>
      <c r="G98" s="60" cm="1">
        <f t="array" aca="1" ref="G98" ca="1">IF(ISNUMBER(_xll.VoseSimPercentile(BF_VL,$B98)),_xll.VoseSimPercentile(BF_VL,$B98),NA())</f>
        <v>11.811304518589836</v>
      </c>
    </row>
    <row r="99" spans="2:7" hidden="1" outlineLevel="1" x14ac:dyDescent="0.45">
      <c r="B99" s="59">
        <v>0.89</v>
      </c>
      <c r="C99" s="59">
        <f t="shared" si="2"/>
        <v>0.10999999999999999</v>
      </c>
      <c r="D99" s="60" cm="1">
        <f t="array" aca="1" ref="D99" ca="1">IF(ISNUMBER(_xll.VoseSimPercentile(Out_Largest,$B99)),_xll.VoseSimPercentile(Out_Largest,$B99),NA())</f>
        <v>19.224575534815926</v>
      </c>
      <c r="E99" s="60">
        <f t="shared" si="3"/>
        <v>22.856940607064001</v>
      </c>
      <c r="F99" s="60" cm="1">
        <f t="array" aca="1" ref="F99" ca="1">IF(ISNUMBER(_xll.VoseSimPercentile(BF_Max,$B99)),_xll.VoseSimPercentile(BF_Max,$B99),NA())</f>
        <v>12.418728449610381</v>
      </c>
      <c r="G99" s="60" cm="1">
        <f t="array" aca="1" ref="G99" ca="1">IF(ISNUMBER(_xll.VoseSimPercentile(BF_VL,$B99)),_xll.VoseSimPercentile(BF_VL,$B99),NA())</f>
        <v>12.205263274436984</v>
      </c>
    </row>
    <row r="100" spans="2:7" hidden="1" outlineLevel="1" x14ac:dyDescent="0.45">
      <c r="B100" s="59">
        <v>0.91</v>
      </c>
      <c r="C100" s="59">
        <f t="shared" si="2"/>
        <v>8.9999999999999969E-2</v>
      </c>
      <c r="D100" s="60" cm="1">
        <f t="array" aca="1" ref="D100" ca="1">IF(ISNUMBER(_xll.VoseSimPercentile(Out_Largest,$B100)),_xll.VoseSimPercentile(Out_Largest,$B100),NA())</f>
        <v>20.225110525003362</v>
      </c>
      <c r="E100" s="60">
        <f t="shared" si="3"/>
        <v>22.856940607064001</v>
      </c>
      <c r="F100" s="60" cm="1">
        <f t="array" aca="1" ref="F100" ca="1">IF(ISNUMBER(_xll.VoseSimPercentile(BF_Max,$B100)),_xll.VoseSimPercentile(BF_Max,$B100),NA())</f>
        <v>12.979674038726682</v>
      </c>
      <c r="G100" s="60" cm="1">
        <f t="array" aca="1" ref="G100" ca="1">IF(ISNUMBER(_xll.VoseSimPercentile(BF_VL,$B100)),_xll.VoseSimPercentile(BF_VL,$B100),NA())</f>
        <v>12.718320611927817</v>
      </c>
    </row>
    <row r="101" spans="2:7" hidden="1" outlineLevel="1" x14ac:dyDescent="0.45">
      <c r="B101" s="59">
        <v>0.93</v>
      </c>
      <c r="C101" s="59">
        <f t="shared" si="2"/>
        <v>6.9999999999999951E-2</v>
      </c>
      <c r="D101" s="60" cm="1">
        <f t="array" aca="1" ref="D101" ca="1">IF(ISNUMBER(_xll.VoseSimPercentile(Out_Largest,$B101)),_xll.VoseSimPercentile(Out_Largest,$B101),NA())</f>
        <v>21.3095266861725</v>
      </c>
      <c r="E101" s="60">
        <f t="shared" si="3"/>
        <v>22.856940607064001</v>
      </c>
      <c r="F101" s="60" cm="1">
        <f t="array" aca="1" ref="F101" ca="1">IF(ISNUMBER(_xll.VoseSimPercentile(BF_Max,$B101)),_xll.VoseSimPercentile(BF_Max,$B101),NA())</f>
        <v>13.759762496367141</v>
      </c>
      <c r="G101" s="60" cm="1">
        <f t="array" aca="1" ref="G101" ca="1">IF(ISNUMBER(_xll.VoseSimPercentile(BF_VL,$B101)),_xll.VoseSimPercentile(BF_VL,$B101),NA())</f>
        <v>13.423576310326386</v>
      </c>
    </row>
    <row r="102" spans="2:7" hidden="1" outlineLevel="1" x14ac:dyDescent="0.45">
      <c r="B102" s="59">
        <v>0.95</v>
      </c>
      <c r="C102" s="59">
        <f t="shared" si="2"/>
        <v>5.0000000000000044E-2</v>
      </c>
      <c r="D102" s="60" cm="1">
        <f t="array" aca="1" ref="D102" ca="1">IF(ISNUMBER(_xll.VoseSimPercentile(Out_Largest,$B102)),_xll.VoseSimPercentile(Out_Largest,$B102),NA())</f>
        <v>22.834623033234983</v>
      </c>
      <c r="E102" s="60">
        <f t="shared" si="3"/>
        <v>22.856940607064001</v>
      </c>
      <c r="F102" s="60" cm="1">
        <f t="array" aca="1" ref="F102" ca="1">IF(ISNUMBER(_xll.VoseSimPercentile(BF_Max,$B102)),_xll.VoseSimPercentile(BF_Max,$B102),NA())</f>
        <v>14.73355592170069</v>
      </c>
      <c r="G102" s="60" cm="1">
        <f t="array" aca="1" ref="G102" ca="1">IF(ISNUMBER(_xll.VoseSimPercentile(BF_VL,$B102)),_xll.VoseSimPercentile(BF_VL,$B102),NA())</f>
        <v>14.385486967437718</v>
      </c>
    </row>
    <row r="103" spans="2:7" hidden="1" outlineLevel="1" x14ac:dyDescent="0.45">
      <c r="B103" s="59">
        <v>0.97</v>
      </c>
      <c r="C103" s="59">
        <f t="shared" si="2"/>
        <v>3.0000000000000027E-2</v>
      </c>
      <c r="D103" s="60" cm="1">
        <f t="array" aca="1" ref="D103" ca="1">IF(ISNUMBER(_xll.VoseSimPercentile(Out_Largest,$B103)),_xll.VoseSimPercentile(Out_Largest,$B103),NA())</f>
        <v>25.498981320531026</v>
      </c>
      <c r="E103" s="60">
        <f t="shared" si="3"/>
        <v>22.856940607064001</v>
      </c>
      <c r="F103" s="60" cm="1">
        <f t="array" aca="1" ref="F103" ca="1">IF(ISNUMBER(_xll.VoseSimPercentile(BF_Max,$B103)),_xll.VoseSimPercentile(BF_Max,$B103),NA())</f>
        <v>16.623710312973756</v>
      </c>
      <c r="G103" s="60" cm="1">
        <f t="array" aca="1" ref="G103" ca="1">IF(ISNUMBER(_xll.VoseSimPercentile(BF_VL,$B103)),_xll.VoseSimPercentile(BF_VL,$B103),NA())</f>
        <v>16.080881371347811</v>
      </c>
    </row>
    <row r="104" spans="2:7" hidden="1" outlineLevel="1" x14ac:dyDescent="0.45">
      <c r="B104" s="59">
        <v>0.99</v>
      </c>
      <c r="C104" s="59">
        <f t="shared" si="2"/>
        <v>1.0000000000000009E-2</v>
      </c>
      <c r="D104" s="60" cm="1">
        <f t="array" aca="1" ref="D104" ca="1">IF(ISNUMBER(_xll.VoseSimPercentile(Out_Largest,$B104)),_xll.VoseSimPercentile(Out_Largest,$B104),NA())</f>
        <v>32.642295489212493</v>
      </c>
      <c r="E104" s="60">
        <f t="shared" si="3"/>
        <v>22.856940607064001</v>
      </c>
      <c r="F104" s="60" cm="1">
        <f t="array" aca="1" ref="F104" ca="1">IF(ISNUMBER(_xll.VoseSimPercentile(BF_Max,$B104)),_xll.VoseSimPercentile(BF_Max,$B104),NA())</f>
        <v>20.934433034196818</v>
      </c>
      <c r="G104" s="60" cm="1">
        <f t="array" aca="1" ref="G104" ca="1">IF(ISNUMBER(_xll.VoseSimPercentile(BF_VL,$B104)),_xll.VoseSimPercentile(BF_VL,$B104),NA())</f>
        <v>19.543208424274869</v>
      </c>
    </row>
  </sheetData>
  <mergeCells count="4">
    <mergeCell ref="B47:G47"/>
    <mergeCell ref="B49:G49"/>
    <mergeCell ref="B48:G48"/>
    <mergeCell ref="B46:G46"/>
  </mergeCells>
  <conditionalFormatting sqref="B7">
    <cfRule type="expression" dxfId="2" priority="2">
      <formula>LEFT($B$7,1)="✗"</formula>
    </cfRule>
  </conditionalFormatting>
  <conditionalFormatting sqref="B6:G6">
    <cfRule type="expression" dxfId="1" priority="1">
      <formula>LEFT($B$6,1)&lt;&gt;"✔"</formula>
    </cfRule>
  </conditionalFormatting>
  <conditionalFormatting sqref="D55:G104">
    <cfRule type="expression" dxfId="0" priority="3">
      <formula>ISNA(D55)</formula>
    </cfRule>
  </conditionalFormatting>
  <hyperlinks>
    <hyperlink ref="B4" location="'Brute force'!A1" display="◂  Brute force" xr:uid="{00000000-0004-0000-04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E6331-BACC-411D-A744-16D068F8DD0B}">
  <dimension ref="A1:B1"/>
  <sheetViews>
    <sheetView workbookViewId="0"/>
  </sheetViews>
  <sheetFormatPr defaultRowHeight="14.25" x14ac:dyDescent="0.45"/>
  <sheetData>
    <row r="1" spans="1:2" x14ac:dyDescent="0.45">
      <c r="A1" s="65" t="s">
        <v>217</v>
      </c>
      <c r="B1">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2DC8C-B5F0-4158-BB3C-B6C30E46AFC9}">
  <dimension ref="A1"/>
  <sheetViews>
    <sheetView workbookViewId="0"/>
  </sheetViews>
  <sheetFormatPr defaultRowHeight="14.25" x14ac:dyDescent="0.4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F84C9-DD26-4645-9BEC-762C088DFA2A}">
  <dimension ref="B3:B202"/>
  <sheetViews>
    <sheetView workbookViewId="0"/>
  </sheetViews>
  <sheetFormatPr defaultRowHeight="14.25" x14ac:dyDescent="0.45"/>
  <sheetData>
    <row r="3" spans="2:2" x14ac:dyDescent="0.45">
      <c r="B3">
        <v>945</v>
      </c>
    </row>
    <row r="4" spans="2:2" x14ac:dyDescent="0.45">
      <c r="B4">
        <v>766</v>
      </c>
    </row>
    <row r="5" spans="2:2" x14ac:dyDescent="0.45">
      <c r="B5">
        <v>201</v>
      </c>
    </row>
    <row r="6" spans="2:2" x14ac:dyDescent="0.45">
      <c r="B6">
        <v>52</v>
      </c>
    </row>
    <row r="7" spans="2:2" x14ac:dyDescent="0.45">
      <c r="B7">
        <v>24</v>
      </c>
    </row>
    <row r="8" spans="2:2" x14ac:dyDescent="0.45">
      <c r="B8">
        <v>4</v>
      </c>
    </row>
    <row r="9" spans="2:2" x14ac:dyDescent="0.45">
      <c r="B9">
        <v>4</v>
      </c>
    </row>
    <row r="10" spans="2:2" x14ac:dyDescent="0.45">
      <c r="B10">
        <v>2</v>
      </c>
    </row>
    <row r="11" spans="2:2" x14ac:dyDescent="0.45">
      <c r="B11">
        <v>0</v>
      </c>
    </row>
    <row r="12" spans="2:2" x14ac:dyDescent="0.45">
      <c r="B12">
        <v>2</v>
      </c>
    </row>
    <row r="13" spans="2:2" x14ac:dyDescent="0.45">
      <c r="B13">
        <v>1532</v>
      </c>
    </row>
    <row r="14" spans="2:2" x14ac:dyDescent="0.45">
      <c r="B14">
        <v>402</v>
      </c>
    </row>
    <row r="15" spans="2:2" x14ac:dyDescent="0.45">
      <c r="B15">
        <v>53</v>
      </c>
    </row>
    <row r="16" spans="2:2" x14ac:dyDescent="0.45">
      <c r="B16">
        <v>11</v>
      </c>
    </row>
    <row r="17" spans="2:2" x14ac:dyDescent="0.45">
      <c r="B17">
        <v>1</v>
      </c>
    </row>
    <row r="18" spans="2:2" x14ac:dyDescent="0.45">
      <c r="B18">
        <v>0</v>
      </c>
    </row>
    <row r="19" spans="2:2" x14ac:dyDescent="0.45">
      <c r="B19">
        <v>0</v>
      </c>
    </row>
    <row r="20" spans="2:2" x14ac:dyDescent="0.45">
      <c r="B20">
        <v>0</v>
      </c>
    </row>
    <row r="21" spans="2:2" x14ac:dyDescent="0.45">
      <c r="B21">
        <v>0</v>
      </c>
    </row>
    <row r="22" spans="2:2" x14ac:dyDescent="0.45">
      <c r="B22">
        <v>1</v>
      </c>
    </row>
    <row r="23" spans="2:2" x14ac:dyDescent="0.45">
      <c r="B23">
        <v>1377</v>
      </c>
    </row>
    <row r="24" spans="2:2" x14ac:dyDescent="0.45">
      <c r="B24">
        <v>504</v>
      </c>
    </row>
    <row r="25" spans="2:2" x14ac:dyDescent="0.45">
      <c r="B25">
        <v>82</v>
      </c>
    </row>
    <row r="26" spans="2:2" x14ac:dyDescent="0.45">
      <c r="B26">
        <v>21</v>
      </c>
    </row>
    <row r="27" spans="2:2" x14ac:dyDescent="0.45">
      <c r="B27">
        <v>11</v>
      </c>
    </row>
    <row r="28" spans="2:2" x14ac:dyDescent="0.45">
      <c r="B28">
        <v>1</v>
      </c>
    </row>
    <row r="29" spans="2:2" x14ac:dyDescent="0.45">
      <c r="B29">
        <v>2</v>
      </c>
    </row>
    <row r="30" spans="2:2" x14ac:dyDescent="0.45">
      <c r="B30">
        <v>0</v>
      </c>
    </row>
    <row r="31" spans="2:2" x14ac:dyDescent="0.45">
      <c r="B31">
        <v>1</v>
      </c>
    </row>
    <row r="32" spans="2:2" x14ac:dyDescent="0.45">
      <c r="B32">
        <v>1</v>
      </c>
    </row>
    <row r="33" spans="2:2" x14ac:dyDescent="0.45">
      <c r="B33">
        <v>974</v>
      </c>
    </row>
    <row r="34" spans="2:2" x14ac:dyDescent="0.45">
      <c r="B34">
        <v>500</v>
      </c>
    </row>
    <row r="35" spans="2:2" x14ac:dyDescent="0.45">
      <c r="B35">
        <v>268</v>
      </c>
    </row>
    <row r="36" spans="2:2" x14ac:dyDescent="0.45">
      <c r="B36">
        <v>129</v>
      </c>
    </row>
    <row r="37" spans="2:2" x14ac:dyDescent="0.45">
      <c r="B37">
        <v>53</v>
      </c>
    </row>
    <row r="38" spans="2:2" x14ac:dyDescent="0.45">
      <c r="B38">
        <v>39</v>
      </c>
    </row>
    <row r="39" spans="2:2" x14ac:dyDescent="0.45">
      <c r="B39">
        <v>21</v>
      </c>
    </row>
    <row r="40" spans="2:2" x14ac:dyDescent="0.45">
      <c r="B40">
        <v>9</v>
      </c>
    </row>
    <row r="41" spans="2:2" x14ac:dyDescent="0.45">
      <c r="B41">
        <v>2</v>
      </c>
    </row>
    <row r="42" spans="2:2" x14ac:dyDescent="0.45">
      <c r="B42">
        <v>5</v>
      </c>
    </row>
    <row r="43" spans="2:2" x14ac:dyDescent="0.45">
      <c r="B43">
        <v>543</v>
      </c>
    </row>
    <row r="44" spans="2:2" x14ac:dyDescent="0.45">
      <c r="B44">
        <v>988</v>
      </c>
    </row>
    <row r="45" spans="2:2" x14ac:dyDescent="0.45">
      <c r="B45">
        <v>334</v>
      </c>
    </row>
    <row r="46" spans="2:2" x14ac:dyDescent="0.45">
      <c r="B46">
        <v>79</v>
      </c>
    </row>
    <row r="47" spans="2:2" x14ac:dyDescent="0.45">
      <c r="B47">
        <v>33</v>
      </c>
    </row>
    <row r="48" spans="2:2" x14ac:dyDescent="0.45">
      <c r="B48">
        <v>10</v>
      </c>
    </row>
    <row r="49" spans="2:2" x14ac:dyDescent="0.45">
      <c r="B49">
        <v>7</v>
      </c>
    </row>
    <row r="50" spans="2:2" x14ac:dyDescent="0.45">
      <c r="B50">
        <v>1</v>
      </c>
    </row>
    <row r="51" spans="2:2" x14ac:dyDescent="0.45">
      <c r="B51">
        <v>2</v>
      </c>
    </row>
    <row r="52" spans="2:2" x14ac:dyDescent="0.45">
      <c r="B52">
        <v>3</v>
      </c>
    </row>
    <row r="53" spans="2:2" x14ac:dyDescent="0.45">
      <c r="B53">
        <v>83</v>
      </c>
    </row>
    <row r="54" spans="2:2" x14ac:dyDescent="0.45">
      <c r="B54">
        <v>629</v>
      </c>
    </row>
    <row r="55" spans="2:2" x14ac:dyDescent="0.45">
      <c r="B55">
        <v>742</v>
      </c>
    </row>
    <row r="56" spans="2:2" x14ac:dyDescent="0.45">
      <c r="B56">
        <v>352</v>
      </c>
    </row>
    <row r="57" spans="2:2" x14ac:dyDescent="0.45">
      <c r="B57">
        <v>135</v>
      </c>
    </row>
    <row r="58" spans="2:2" x14ac:dyDescent="0.45">
      <c r="B58">
        <v>37</v>
      </c>
    </row>
    <row r="59" spans="2:2" x14ac:dyDescent="0.45">
      <c r="B59">
        <v>14</v>
      </c>
    </row>
    <row r="60" spans="2:2" x14ac:dyDescent="0.45">
      <c r="B60">
        <v>7</v>
      </c>
    </row>
    <row r="61" spans="2:2" x14ac:dyDescent="0.45">
      <c r="B61">
        <v>0</v>
      </c>
    </row>
    <row r="62" spans="2:2" x14ac:dyDescent="0.45">
      <c r="B62">
        <v>1</v>
      </c>
    </row>
    <row r="63" spans="2:2" x14ac:dyDescent="0.45">
      <c r="B63">
        <v>18</v>
      </c>
    </row>
    <row r="64" spans="2:2" x14ac:dyDescent="0.45">
      <c r="B64">
        <v>242</v>
      </c>
    </row>
    <row r="65" spans="2:2" x14ac:dyDescent="0.45">
      <c r="B65">
        <v>668</v>
      </c>
    </row>
    <row r="66" spans="2:2" x14ac:dyDescent="0.45">
      <c r="B66">
        <v>582</v>
      </c>
    </row>
    <row r="67" spans="2:2" x14ac:dyDescent="0.45">
      <c r="B67">
        <v>302</v>
      </c>
    </row>
    <row r="68" spans="2:2" x14ac:dyDescent="0.45">
      <c r="B68">
        <v>121</v>
      </c>
    </row>
    <row r="69" spans="2:2" x14ac:dyDescent="0.45">
      <c r="B69">
        <v>44</v>
      </c>
    </row>
    <row r="70" spans="2:2" x14ac:dyDescent="0.45">
      <c r="B70">
        <v>15</v>
      </c>
    </row>
    <row r="71" spans="2:2" x14ac:dyDescent="0.45">
      <c r="B71">
        <v>4</v>
      </c>
    </row>
    <row r="72" spans="2:2" x14ac:dyDescent="0.45">
      <c r="B72">
        <v>4</v>
      </c>
    </row>
    <row r="73" spans="2:2" x14ac:dyDescent="0.45">
      <c r="B73">
        <v>9</v>
      </c>
    </row>
    <row r="74" spans="2:2" x14ac:dyDescent="0.45">
      <c r="B74">
        <v>131</v>
      </c>
    </row>
    <row r="75" spans="2:2" x14ac:dyDescent="0.45">
      <c r="B75">
        <v>443</v>
      </c>
    </row>
    <row r="76" spans="2:2" x14ac:dyDescent="0.45">
      <c r="B76">
        <v>665</v>
      </c>
    </row>
    <row r="77" spans="2:2" x14ac:dyDescent="0.45">
      <c r="B77">
        <v>398</v>
      </c>
    </row>
    <row r="78" spans="2:2" x14ac:dyDescent="0.45">
      <c r="B78">
        <v>231</v>
      </c>
    </row>
    <row r="79" spans="2:2" x14ac:dyDescent="0.45">
      <c r="B79">
        <v>78</v>
      </c>
    </row>
    <row r="80" spans="2:2" x14ac:dyDescent="0.45">
      <c r="B80">
        <v>26</v>
      </c>
    </row>
    <row r="81" spans="2:2" x14ac:dyDescent="0.45">
      <c r="B81">
        <v>16</v>
      </c>
    </row>
    <row r="82" spans="2:2" x14ac:dyDescent="0.45">
      <c r="B82">
        <v>3</v>
      </c>
    </row>
    <row r="83" spans="2:2" x14ac:dyDescent="0.45">
      <c r="B83">
        <v>15</v>
      </c>
    </row>
    <row r="84" spans="2:2" x14ac:dyDescent="0.45">
      <c r="B84">
        <v>163</v>
      </c>
    </row>
    <row r="85" spans="2:2" x14ac:dyDescent="0.45">
      <c r="B85">
        <v>589</v>
      </c>
    </row>
    <row r="86" spans="2:2" x14ac:dyDescent="0.45">
      <c r="B86">
        <v>657</v>
      </c>
    </row>
    <row r="87" spans="2:2" x14ac:dyDescent="0.45">
      <c r="B87">
        <v>373</v>
      </c>
    </row>
    <row r="88" spans="2:2" x14ac:dyDescent="0.45">
      <c r="B88">
        <v>142</v>
      </c>
    </row>
    <row r="89" spans="2:2" x14ac:dyDescent="0.45">
      <c r="B89">
        <v>40</v>
      </c>
    </row>
    <row r="90" spans="2:2" x14ac:dyDescent="0.45">
      <c r="B90">
        <v>15</v>
      </c>
    </row>
    <row r="91" spans="2:2" x14ac:dyDescent="0.45">
      <c r="B91">
        <v>5</v>
      </c>
    </row>
    <row r="92" spans="2:2" x14ac:dyDescent="0.45">
      <c r="B92">
        <v>1</v>
      </c>
    </row>
    <row r="93" spans="2:2" x14ac:dyDescent="0.45">
      <c r="B93">
        <v>10</v>
      </c>
    </row>
    <row r="94" spans="2:2" x14ac:dyDescent="0.45">
      <c r="B94">
        <v>73</v>
      </c>
    </row>
    <row r="95" spans="2:2" x14ac:dyDescent="0.45">
      <c r="B95">
        <v>365</v>
      </c>
    </row>
    <row r="96" spans="2:2" x14ac:dyDescent="0.45">
      <c r="B96">
        <v>605</v>
      </c>
    </row>
    <row r="97" spans="2:2" x14ac:dyDescent="0.45">
      <c r="B97">
        <v>505</v>
      </c>
    </row>
    <row r="98" spans="2:2" x14ac:dyDescent="0.45">
      <c r="B98">
        <v>262</v>
      </c>
    </row>
    <row r="99" spans="2:2" x14ac:dyDescent="0.45">
      <c r="B99">
        <v>114</v>
      </c>
    </row>
    <row r="100" spans="2:2" x14ac:dyDescent="0.45">
      <c r="B100">
        <v>51</v>
      </c>
    </row>
    <row r="101" spans="2:2" x14ac:dyDescent="0.45">
      <c r="B101">
        <v>11</v>
      </c>
    </row>
    <row r="102" spans="2:2" x14ac:dyDescent="0.45">
      <c r="B102">
        <v>4</v>
      </c>
    </row>
    <row r="103" spans="2:2" x14ac:dyDescent="0.45">
      <c r="B103">
        <v>1152</v>
      </c>
    </row>
    <row r="104" spans="2:2" x14ac:dyDescent="0.45">
      <c r="B104">
        <v>457</v>
      </c>
    </row>
    <row r="105" spans="2:2" x14ac:dyDescent="0.45">
      <c r="B105">
        <v>232</v>
      </c>
    </row>
    <row r="106" spans="2:2" x14ac:dyDescent="0.45">
      <c r="B106">
        <v>84</v>
      </c>
    </row>
    <row r="107" spans="2:2" x14ac:dyDescent="0.45">
      <c r="B107">
        <v>48</v>
      </c>
    </row>
    <row r="108" spans="2:2" x14ac:dyDescent="0.45">
      <c r="B108">
        <v>15</v>
      </c>
    </row>
    <row r="109" spans="2:2" x14ac:dyDescent="0.45">
      <c r="B109">
        <v>7</v>
      </c>
    </row>
    <row r="110" spans="2:2" x14ac:dyDescent="0.45">
      <c r="B110">
        <v>2</v>
      </c>
    </row>
    <row r="111" spans="2:2" x14ac:dyDescent="0.45">
      <c r="B111">
        <v>0</v>
      </c>
    </row>
    <row r="112" spans="2:2" x14ac:dyDescent="0.45">
      <c r="B112">
        <v>3</v>
      </c>
    </row>
    <row r="113" spans="2:2" x14ac:dyDescent="0.45">
      <c r="B113">
        <v>621</v>
      </c>
    </row>
    <row r="114" spans="2:2" x14ac:dyDescent="0.45">
      <c r="B114">
        <v>679</v>
      </c>
    </row>
    <row r="115" spans="2:2" x14ac:dyDescent="0.45">
      <c r="B115">
        <v>386</v>
      </c>
    </row>
    <row r="116" spans="2:2" x14ac:dyDescent="0.45">
      <c r="B116">
        <v>185</v>
      </c>
    </row>
    <row r="117" spans="2:2" x14ac:dyDescent="0.45">
      <c r="B117">
        <v>73</v>
      </c>
    </row>
    <row r="118" spans="2:2" x14ac:dyDescent="0.45">
      <c r="B118">
        <v>29</v>
      </c>
    </row>
    <row r="119" spans="2:2" x14ac:dyDescent="0.45">
      <c r="B119">
        <v>15</v>
      </c>
    </row>
    <row r="120" spans="2:2" x14ac:dyDescent="0.45">
      <c r="B120">
        <v>6</v>
      </c>
    </row>
    <row r="121" spans="2:2" x14ac:dyDescent="0.45">
      <c r="B121">
        <v>4</v>
      </c>
    </row>
    <row r="122" spans="2:2" x14ac:dyDescent="0.45">
      <c r="B122">
        <v>2</v>
      </c>
    </row>
    <row r="123" spans="2:2" x14ac:dyDescent="0.45">
      <c r="B123">
        <v>292</v>
      </c>
    </row>
    <row r="124" spans="2:2" x14ac:dyDescent="0.45">
      <c r="B124">
        <v>602</v>
      </c>
    </row>
    <row r="125" spans="2:2" x14ac:dyDescent="0.45">
      <c r="B125">
        <v>492</v>
      </c>
    </row>
    <row r="126" spans="2:2" x14ac:dyDescent="0.45">
      <c r="B126">
        <v>309</v>
      </c>
    </row>
    <row r="127" spans="2:2" x14ac:dyDescent="0.45">
      <c r="B127">
        <v>173</v>
      </c>
    </row>
    <row r="128" spans="2:2" x14ac:dyDescent="0.45">
      <c r="B128">
        <v>78</v>
      </c>
    </row>
    <row r="129" spans="2:2" x14ac:dyDescent="0.45">
      <c r="B129">
        <v>26</v>
      </c>
    </row>
    <row r="130" spans="2:2" x14ac:dyDescent="0.45">
      <c r="B130">
        <v>16</v>
      </c>
    </row>
    <row r="131" spans="2:2" x14ac:dyDescent="0.45">
      <c r="B131">
        <v>4</v>
      </c>
    </row>
    <row r="132" spans="2:2" x14ac:dyDescent="0.45">
      <c r="B132">
        <v>8</v>
      </c>
    </row>
    <row r="133" spans="2:2" x14ac:dyDescent="0.45">
      <c r="B133">
        <v>139</v>
      </c>
    </row>
    <row r="134" spans="2:2" x14ac:dyDescent="0.45">
      <c r="B134">
        <v>522</v>
      </c>
    </row>
    <row r="135" spans="2:2" x14ac:dyDescent="0.45">
      <c r="B135">
        <v>572</v>
      </c>
    </row>
    <row r="136" spans="2:2" x14ac:dyDescent="0.45">
      <c r="B136">
        <v>368</v>
      </c>
    </row>
    <row r="137" spans="2:2" x14ac:dyDescent="0.45">
      <c r="B137">
        <v>210</v>
      </c>
    </row>
    <row r="138" spans="2:2" x14ac:dyDescent="0.45">
      <c r="B138">
        <v>105</v>
      </c>
    </row>
    <row r="139" spans="2:2" x14ac:dyDescent="0.45">
      <c r="B139">
        <v>45</v>
      </c>
    </row>
    <row r="140" spans="2:2" x14ac:dyDescent="0.45">
      <c r="B140">
        <v>28</v>
      </c>
    </row>
    <row r="141" spans="2:2" x14ac:dyDescent="0.45">
      <c r="B141">
        <v>9</v>
      </c>
    </row>
    <row r="142" spans="2:2" x14ac:dyDescent="0.45">
      <c r="B142">
        <v>2</v>
      </c>
    </row>
    <row r="143" spans="2:2" x14ac:dyDescent="0.45">
      <c r="B143">
        <v>85</v>
      </c>
    </row>
    <row r="144" spans="2:2" x14ac:dyDescent="0.45">
      <c r="B144">
        <v>465</v>
      </c>
    </row>
    <row r="145" spans="2:2" x14ac:dyDescent="0.45">
      <c r="B145">
        <v>633</v>
      </c>
    </row>
    <row r="146" spans="2:2" x14ac:dyDescent="0.45">
      <c r="B146">
        <v>416</v>
      </c>
    </row>
    <row r="147" spans="2:2" x14ac:dyDescent="0.45">
      <c r="B147">
        <v>243</v>
      </c>
    </row>
    <row r="148" spans="2:2" x14ac:dyDescent="0.45">
      <c r="B148">
        <v>88</v>
      </c>
    </row>
    <row r="149" spans="2:2" x14ac:dyDescent="0.45">
      <c r="B149">
        <v>53</v>
      </c>
    </row>
    <row r="150" spans="2:2" x14ac:dyDescent="0.45">
      <c r="B150">
        <v>9</v>
      </c>
    </row>
    <row r="151" spans="2:2" x14ac:dyDescent="0.45">
      <c r="B151">
        <v>2</v>
      </c>
    </row>
    <row r="152" spans="2:2" x14ac:dyDescent="0.45">
      <c r="B152">
        <v>6</v>
      </c>
    </row>
    <row r="153" spans="2:2" x14ac:dyDescent="0.45">
      <c r="B153">
        <v>93</v>
      </c>
    </row>
    <row r="154" spans="2:2" x14ac:dyDescent="0.45">
      <c r="B154">
        <v>356</v>
      </c>
    </row>
    <row r="155" spans="2:2" x14ac:dyDescent="0.45">
      <c r="B155">
        <v>574</v>
      </c>
    </row>
    <row r="156" spans="2:2" x14ac:dyDescent="0.45">
      <c r="B156">
        <v>468</v>
      </c>
    </row>
    <row r="157" spans="2:2" x14ac:dyDescent="0.45">
      <c r="B157">
        <v>286</v>
      </c>
    </row>
    <row r="158" spans="2:2" x14ac:dyDescent="0.45">
      <c r="B158">
        <v>128</v>
      </c>
    </row>
    <row r="159" spans="2:2" x14ac:dyDescent="0.45">
      <c r="B159">
        <v>66</v>
      </c>
    </row>
    <row r="160" spans="2:2" x14ac:dyDescent="0.45">
      <c r="B160">
        <v>18</v>
      </c>
    </row>
    <row r="161" spans="2:2" x14ac:dyDescent="0.45">
      <c r="B161">
        <v>4</v>
      </c>
    </row>
    <row r="162" spans="2:2" x14ac:dyDescent="0.45">
      <c r="B162">
        <v>7</v>
      </c>
    </row>
    <row r="163" spans="2:2" x14ac:dyDescent="0.45">
      <c r="B163">
        <v>18</v>
      </c>
    </row>
    <row r="164" spans="2:2" x14ac:dyDescent="0.45">
      <c r="B164">
        <v>259</v>
      </c>
    </row>
    <row r="165" spans="2:2" x14ac:dyDescent="0.45">
      <c r="B165">
        <v>756</v>
      </c>
    </row>
    <row r="166" spans="2:2" x14ac:dyDescent="0.45">
      <c r="B166">
        <v>596</v>
      </c>
    </row>
    <row r="167" spans="2:2" x14ac:dyDescent="0.45">
      <c r="B167">
        <v>242</v>
      </c>
    </row>
    <row r="168" spans="2:2" x14ac:dyDescent="0.45">
      <c r="B168">
        <v>97</v>
      </c>
    </row>
    <row r="169" spans="2:2" x14ac:dyDescent="0.45">
      <c r="B169">
        <v>20</v>
      </c>
    </row>
    <row r="170" spans="2:2" x14ac:dyDescent="0.45">
      <c r="B170">
        <v>8</v>
      </c>
    </row>
    <row r="171" spans="2:2" x14ac:dyDescent="0.45">
      <c r="B171">
        <v>1</v>
      </c>
    </row>
    <row r="172" spans="2:2" x14ac:dyDescent="0.45">
      <c r="B172">
        <v>3</v>
      </c>
    </row>
    <row r="173" spans="2:2" x14ac:dyDescent="0.45">
      <c r="B173">
        <v>137</v>
      </c>
    </row>
    <row r="174" spans="2:2" x14ac:dyDescent="0.45">
      <c r="B174">
        <v>575</v>
      </c>
    </row>
    <row r="175" spans="2:2" x14ac:dyDescent="0.45">
      <c r="B175">
        <v>672</v>
      </c>
    </row>
    <row r="176" spans="2:2" x14ac:dyDescent="0.45">
      <c r="B176">
        <v>347</v>
      </c>
    </row>
    <row r="177" spans="2:2" x14ac:dyDescent="0.45">
      <c r="B177">
        <v>170</v>
      </c>
    </row>
    <row r="178" spans="2:2" x14ac:dyDescent="0.45">
      <c r="B178">
        <v>60</v>
      </c>
    </row>
    <row r="179" spans="2:2" x14ac:dyDescent="0.45">
      <c r="B179">
        <v>26</v>
      </c>
    </row>
    <row r="180" spans="2:2" x14ac:dyDescent="0.45">
      <c r="B180">
        <v>7</v>
      </c>
    </row>
    <row r="181" spans="2:2" x14ac:dyDescent="0.45">
      <c r="B181">
        <v>4</v>
      </c>
    </row>
    <row r="182" spans="2:2" x14ac:dyDescent="0.45">
      <c r="B182">
        <v>2</v>
      </c>
    </row>
    <row r="183" spans="2:2" x14ac:dyDescent="0.45">
      <c r="B183">
        <v>1416</v>
      </c>
    </row>
    <row r="184" spans="2:2" x14ac:dyDescent="0.45">
      <c r="B184">
        <v>407</v>
      </c>
    </row>
    <row r="185" spans="2:2" x14ac:dyDescent="0.45">
      <c r="B185">
        <v>128</v>
      </c>
    </row>
    <row r="186" spans="2:2" x14ac:dyDescent="0.45">
      <c r="B186">
        <v>37</v>
      </c>
    </row>
    <row r="187" spans="2:2" x14ac:dyDescent="0.45">
      <c r="B187">
        <v>5</v>
      </c>
    </row>
    <row r="188" spans="2:2" x14ac:dyDescent="0.45">
      <c r="B188">
        <v>2</v>
      </c>
    </row>
    <row r="189" spans="2:2" x14ac:dyDescent="0.45">
      <c r="B189">
        <v>2</v>
      </c>
    </row>
    <row r="190" spans="2:2" x14ac:dyDescent="0.45">
      <c r="B190">
        <v>2</v>
      </c>
    </row>
    <row r="191" spans="2:2" x14ac:dyDescent="0.45">
      <c r="B191">
        <v>0</v>
      </c>
    </row>
    <row r="192" spans="2:2" x14ac:dyDescent="0.45">
      <c r="B192">
        <v>1</v>
      </c>
    </row>
    <row r="193" spans="2:2" x14ac:dyDescent="0.45">
      <c r="B193">
        <v>792</v>
      </c>
    </row>
    <row r="194" spans="2:2" x14ac:dyDescent="0.45">
      <c r="B194">
        <v>861</v>
      </c>
    </row>
    <row r="195" spans="2:2" x14ac:dyDescent="0.45">
      <c r="B195">
        <v>231</v>
      </c>
    </row>
    <row r="196" spans="2:2" x14ac:dyDescent="0.45">
      <c r="B196">
        <v>74</v>
      </c>
    </row>
    <row r="197" spans="2:2" x14ac:dyDescent="0.45">
      <c r="B197">
        <v>22</v>
      </c>
    </row>
    <row r="198" spans="2:2" x14ac:dyDescent="0.45">
      <c r="B198">
        <v>9</v>
      </c>
    </row>
    <row r="199" spans="2:2" x14ac:dyDescent="0.45">
      <c r="B199">
        <v>6</v>
      </c>
    </row>
    <row r="200" spans="2:2" x14ac:dyDescent="0.45">
      <c r="B200">
        <v>2</v>
      </c>
    </row>
    <row r="201" spans="2:2" x14ac:dyDescent="0.45">
      <c r="B201">
        <v>1</v>
      </c>
    </row>
    <row r="202" spans="2:2" x14ac:dyDescent="0.45">
      <c r="B202">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1D1B4B47-1C66-422E-ACEF-F0D628BE3EAB}">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42</vt:i4>
      </vt:variant>
    </vt:vector>
  </HeadingPairs>
  <TitlesOfParts>
    <vt:vector size="50" baseType="lpstr">
      <vt:lpstr>About</vt:lpstr>
      <vt:lpstr>Inputs</vt:lpstr>
      <vt:lpstr>Extremes</vt:lpstr>
      <vt:lpstr>Brute force</vt:lpstr>
      <vt:lpstr>Results</vt:lpstr>
      <vt:lpstr>ModelRiskDSN</vt:lpstr>
      <vt:lpstr>ModelRiskSYS1</vt:lpstr>
      <vt:lpstr>ModelRiskCharts</vt:lpstr>
      <vt:lpstr>BF_Max</vt:lpstr>
      <vt:lpstr>BF_VL</vt:lpstr>
      <vt:lpstr>Bot_1</vt:lpstr>
      <vt:lpstr>Bot_2</vt:lpstr>
      <vt:lpstr>Bot_3</vt:lpstr>
      <vt:lpstr>Bot_4</vt:lpstr>
      <vt:lpstr>Bot_5</vt:lpstr>
      <vt:lpstr>Bot_6</vt:lpstr>
      <vt:lpstr>BotTotal</vt:lpstr>
      <vt:lpstr>Checks</vt:lpstr>
      <vt:lpstr>Grid</vt:lpstr>
      <vt:lpstr>Largest05_Ex</vt:lpstr>
      <vt:lpstr>Largest50</vt:lpstr>
      <vt:lpstr>Largest50_Ex</vt:lpstr>
      <vt:lpstr>LargestMean_Ex</vt:lpstr>
      <vt:lpstr>LargestP</vt:lpstr>
      <vt:lpstr>LargestP_Ex</vt:lpstr>
      <vt:lpstr>LargestS</vt:lpstr>
      <vt:lpstr>NVars</vt:lpstr>
      <vt:lpstr>Out_Largest</vt:lpstr>
      <vt:lpstr>Out_Smallest</vt:lpstr>
      <vt:lpstr>ParetoObj</vt:lpstr>
      <vt:lpstr>ParMin</vt:lpstr>
      <vt:lpstr>PLevel</vt:lpstr>
      <vt:lpstr>'Brute force'!Print_Area</vt:lpstr>
      <vt:lpstr>Extremes!Print_Area</vt:lpstr>
      <vt:lpstr>Results!Print_Area</vt:lpstr>
      <vt:lpstr>Inputs!Print_Titles</vt:lpstr>
      <vt:lpstr>Results!Print_Titles</vt:lpstr>
      <vt:lpstr>Range_Max</vt:lpstr>
      <vt:lpstr>Range_Min</vt:lpstr>
      <vt:lpstr>Smallest50</vt:lpstr>
      <vt:lpstr>Smallest50_Ex</vt:lpstr>
      <vt:lpstr>SmallestS</vt:lpstr>
      <vt:lpstr>Theta</vt:lpstr>
      <vt:lpstr>Top_1</vt:lpstr>
      <vt:lpstr>Top_2</vt:lpstr>
      <vt:lpstr>Top_3</vt:lpstr>
      <vt:lpstr>Top_4</vt:lpstr>
      <vt:lpstr>Top_5</vt:lpstr>
      <vt:lpstr>Top_6</vt:lpstr>
      <vt:lpstr>TopTotal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GU-22 Extremes of Many Random Variables</dc:title>
  <dc:subject>ModelRisk industry example library — General use</dc:subject>
  <dc:creator>Vose Software</dc:creator>
  <cp:keywords>ModelRisk; Monte Carlo; General use</cp:keywords>
  <dc:description>The largest and smallest of 10,000 Pareto values sampled directly, against the exact formula and brute force.</dc:description>
  <cp:lastModifiedBy>Timour Koupeev</cp:lastModifiedBy>
  <cp:lastPrinted>2026-10-07T16:19:22Z</cp:lastPrinted>
  <dcterms:created xsi:type="dcterms:W3CDTF">2026-10-07T16:18:09Z</dcterms:created>
  <dcterms:modified xsi:type="dcterms:W3CDTF">2026-10-07T16:19:24Z</dcterms:modified>
</cp:coreProperties>
</file>