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26B66726-A993-41DA-893A-99F0BA2AE112}"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hain" sheetId="3" r:id="rId3"/>
    <sheet name="Years" sheetId="4" r:id="rId4"/>
    <sheet name="Results" sheetId="5" r:id="rId5"/>
    <sheet name="ModelRiskDSN" sheetId="6" state="hidden" r:id="rId6"/>
    <sheet name="ModelRiskSYS1" sheetId="7" state="hidden" r:id="rId7"/>
    <sheet name="ModelRiskCharts" sheetId="8" state="hidden" r:id="rId8"/>
  </sheets>
  <definedNames>
    <definedName name="Checks">Years!$I$50:$I$51</definedName>
    <definedName name="Expected25">Chain!$C$22:$F$22</definedName>
    <definedName name="Matrix_25">Chain!$C$18:$F$21</definedName>
    <definedName name="MN_Div">Years!$I$46</definedName>
    <definedName name="MN_Mar">Years!$I$44</definedName>
    <definedName name="MN_Sep">Years!$I$45</definedName>
    <definedName name="MN_Sgl">Years!$I$43</definedName>
    <definedName name="MS_Div">Years!$I$42</definedName>
    <definedName name="MS_Mar">Years!$I$40</definedName>
    <definedName name="MS_Sep">Years!$I$41</definedName>
    <definedName name="MS_Sgl">Years!$I$39</definedName>
    <definedName name="N_Div">Inputs!$D$14</definedName>
    <definedName name="N_Mar">Inputs!$D$12</definedName>
    <definedName name="N_Sep">Inputs!$D$13</definedName>
    <definedName name="N_Sgl">Inputs!$D$11</definedName>
    <definedName name="_xlnm.Print_Area" localSheetId="4">Results!$A$1:$R$45</definedName>
    <definedName name="_xlnm.Print_Titles" localSheetId="1">Inputs!$1:$4</definedName>
    <definedName name="_xlnm.Print_Titles" localSheetId="4">Results!$1:$4</definedName>
    <definedName name="Sample25">Chain!$C$23:$F$23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Row">Chain!$C$13:$F$13</definedName>
    <definedName name="TMat">Chain!$C$9:$F$12</definedName>
    <definedName name="Y1_Div">Years!$V$10</definedName>
    <definedName name="Y1_Mar">Years!$T$10</definedName>
    <definedName name="Y1_Sep">Years!$U$10</definedName>
    <definedName name="Y1_Sgl">Years!$S$10</definedName>
    <definedName name="Y10_Div">Years!$V$19</definedName>
    <definedName name="Y10_Mar">Years!$T$19</definedName>
    <definedName name="Y10_Sep">Years!$U$19</definedName>
    <definedName name="Y10_Sgl">Years!$S$19</definedName>
    <definedName name="Y11_Div">Years!$V$20</definedName>
    <definedName name="Y11_Mar">Years!$T$20</definedName>
    <definedName name="Y11_Sep">Years!$U$20</definedName>
    <definedName name="Y11_Sgl">Years!$S$20</definedName>
    <definedName name="Y12_Div">Years!$V$21</definedName>
    <definedName name="Y12_Mar">Years!$T$21</definedName>
    <definedName name="Y12_Sep">Years!$U$21</definedName>
    <definedName name="Y12_Sgl">Years!$S$21</definedName>
    <definedName name="Y13_Div">Years!$V$22</definedName>
    <definedName name="Y13_Mar">Years!$T$22</definedName>
    <definedName name="Y13_Sep">Years!$U$22</definedName>
    <definedName name="Y13_Sgl">Years!$S$22</definedName>
    <definedName name="Y14_Div">Years!$V$23</definedName>
    <definedName name="Y14_Mar">Years!$T$23</definedName>
    <definedName name="Y14_Sep">Years!$U$23</definedName>
    <definedName name="Y14_Sgl">Years!$S$23</definedName>
    <definedName name="Y15_Div">Years!$V$24</definedName>
    <definedName name="Y15_Mar">Years!$T$24</definedName>
    <definedName name="Y15_Sep">Years!$U$24</definedName>
    <definedName name="Y15_Sgl">Years!$S$24</definedName>
    <definedName name="Y16_Div">Years!$V$25</definedName>
    <definedName name="Y16_Mar">Years!$T$25</definedName>
    <definedName name="Y16_Sep">Years!$U$25</definedName>
    <definedName name="Y16_Sgl">Years!$S$25</definedName>
    <definedName name="Y17_Div">Years!$V$26</definedName>
    <definedName name="Y17_Mar">Years!$T$26</definedName>
    <definedName name="Y17_Sep">Years!$U$26</definedName>
    <definedName name="Y17_Sgl">Years!$S$26</definedName>
    <definedName name="Y18_Div">Years!$V$27</definedName>
    <definedName name="Y18_Mar">Years!$T$27</definedName>
    <definedName name="Y18_Sep">Years!$U$27</definedName>
    <definedName name="Y18_Sgl">Years!$S$27</definedName>
    <definedName name="Y19_Div">Years!$V$28</definedName>
    <definedName name="Y19_Mar">Years!$T$28</definedName>
    <definedName name="Y19_Sep">Years!$U$28</definedName>
    <definedName name="Y19_Sgl">Years!$S$28</definedName>
    <definedName name="Y2_Div">Years!$V$11</definedName>
    <definedName name="Y2_Mar">Years!$T$11</definedName>
    <definedName name="Y2_Sep">Years!$U$11</definedName>
    <definedName name="Y2_Sgl">Years!$S$11</definedName>
    <definedName name="Y20_Div">Years!$V$29</definedName>
    <definedName name="Y20_Mar">Years!$T$29</definedName>
    <definedName name="Y20_Sep">Years!$U$29</definedName>
    <definedName name="Y20_Sgl">Years!$S$29</definedName>
    <definedName name="Y21_Div">Years!$V$30</definedName>
    <definedName name="Y21_Mar">Years!$T$30</definedName>
    <definedName name="Y21_Sep">Years!$U$30</definedName>
    <definedName name="Y21_Sgl">Years!$S$30</definedName>
    <definedName name="Y22_Div">Years!$V$31</definedName>
    <definedName name="Y22_Mar">Years!$T$31</definedName>
    <definedName name="Y22_Sep">Years!$U$31</definedName>
    <definedName name="Y22_Sgl">Years!$S$31</definedName>
    <definedName name="Y23_Div">Years!$V$32</definedName>
    <definedName name="Y23_Mar">Years!$T$32</definedName>
    <definedName name="Y23_Sep">Years!$U$32</definedName>
    <definedName name="Y23_Sgl">Years!$S$32</definedName>
    <definedName name="Y24_Div">Years!$V$33</definedName>
    <definedName name="Y24_Mar">Years!$T$33</definedName>
    <definedName name="Y24_Sep">Years!$U$33</definedName>
    <definedName name="Y24_Sgl">Years!$S$33</definedName>
    <definedName name="Y25_Div">Years!$V$34</definedName>
    <definedName name="Y25_Mar">Years!$T$34</definedName>
    <definedName name="Y25_Sep">Years!$U$34</definedName>
    <definedName name="Y25_Sgl">Years!$S$34</definedName>
    <definedName name="Y3_Div">Years!$V$12</definedName>
    <definedName name="Y3_Mar">Years!$T$12</definedName>
    <definedName name="Y3_Sep">Years!$U$12</definedName>
    <definedName name="Y3_Sgl">Years!$S$12</definedName>
    <definedName name="Y4_Div">Years!$V$13</definedName>
    <definedName name="Y4_Mar">Years!$T$13</definedName>
    <definedName name="Y4_Sep">Years!$U$13</definedName>
    <definedName name="Y4_Sgl">Years!$S$13</definedName>
    <definedName name="Y5_Div">Years!$V$14</definedName>
    <definedName name="Y5_Mar">Years!$T$14</definedName>
    <definedName name="Y5_Sep">Years!$U$14</definedName>
    <definedName name="Y5_Sgl">Years!$S$14</definedName>
    <definedName name="Y6_Div">Years!$V$15</definedName>
    <definedName name="Y6_Mar">Years!$T$15</definedName>
    <definedName name="Y6_Sep">Years!$U$15</definedName>
    <definedName name="Y6_Sgl">Years!$S$15</definedName>
    <definedName name="Y7_Div">Years!$V$16</definedName>
    <definedName name="Y7_Mar">Years!$T$16</definedName>
    <definedName name="Y7_Sep">Years!$U$16</definedName>
    <definedName name="Y7_Sgl">Years!$S$16</definedName>
    <definedName name="Y8_Div">Years!$V$17</definedName>
    <definedName name="Y8_Mar">Years!$T$17</definedName>
    <definedName name="Y8_Sep">Years!$U$17</definedName>
    <definedName name="Y8_Sgl">Years!$S$17</definedName>
    <definedName name="Y9_Div">Years!$V$18</definedName>
    <definedName name="Y9_Mar">Years!$T$18</definedName>
    <definedName name="Y9_Sep">Years!$U$18</definedName>
    <definedName name="Y9_Sgl">Years!$S$18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5" l="1"/>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F13" i="3"/>
  <c r="E13" i="3"/>
  <c r="D13" i="3"/>
  <c r="C13" i="3"/>
  <c r="I51" i="4" s="1"/>
  <c r="G12" i="3"/>
  <c r="G11" i="3"/>
  <c r="I50" i="4" s="1"/>
  <c r="B7" i="5" s="1"/>
  <c r="G10" i="3"/>
  <c r="G9" i="3"/>
  <c r="O10" i="4" a="1"/>
  <c r="G10" i="4" a="1"/>
  <c r="K10" i="4" a="1"/>
  <c r="C10" i="4" a="1"/>
  <c r="C18" i="3" a="1"/>
  <c r="G13" i="3" l="1"/>
  <c r="C10" i="4"/>
  <c r="F10" i="4"/>
  <c r="E10" i="4"/>
  <c r="D10" i="4"/>
  <c r="M10" i="4"/>
  <c r="L10" i="4"/>
  <c r="K10" i="4"/>
  <c r="N10" i="4"/>
  <c r="J10" i="4"/>
  <c r="G10" i="4"/>
  <c r="I10" i="4"/>
  <c r="H10" i="4"/>
  <c r="O10" i="4"/>
  <c r="Q10" i="4"/>
  <c r="R10" i="4"/>
  <c r="P10" i="4"/>
  <c r="F18" i="3"/>
  <c r="C18" i="3"/>
  <c r="E18" i="3"/>
  <c r="D21" i="3"/>
  <c r="C20" i="3"/>
  <c r="C19" i="3"/>
  <c r="F21" i="3"/>
  <c r="E21" i="3"/>
  <c r="F20" i="3"/>
  <c r="F19" i="3"/>
  <c r="E20" i="3"/>
  <c r="D19" i="3"/>
  <c r="D20" i="3"/>
  <c r="E19" i="3"/>
  <c r="D18" i="3"/>
  <c r="C21" i="3"/>
  <c r="C23" i="3" a="1"/>
  <c r="C22" i="3" l="1" a="1"/>
  <c r="T10" i="4"/>
  <c r="U10" i="4"/>
  <c r="V10" i="4"/>
  <c r="S10" i="4"/>
  <c r="F22" i="3"/>
  <c r="C15" i="5" s="1"/>
  <c r="E22" i="3"/>
  <c r="C14" i="5" s="1"/>
  <c r="D22" i="3"/>
  <c r="C13" i="5" s="1"/>
  <c r="C22" i="3"/>
  <c r="C12" i="5" s="1"/>
  <c r="E23" i="3"/>
  <c r="I41" i="4" s="1" a="1"/>
  <c r="I41" i="4" s="1"/>
  <c r="D23" i="3"/>
  <c r="I40" i="4" s="1" a="1"/>
  <c r="I40" i="4" s="1"/>
  <c r="C23" i="3"/>
  <c r="I39" i="4" s="1" a="1"/>
  <c r="I39" i="4" s="1"/>
  <c r="F23" i="3"/>
  <c r="I42" i="4" s="1" a="1"/>
  <c r="I42" i="4" s="1"/>
  <c r="D103" i="5" a="1"/>
  <c r="F14" i="5" a="1"/>
  <c r="D14" i="5" a="1"/>
  <c r="G14" i="5" a="1"/>
  <c r="G15" i="5" a="1"/>
  <c r="F15" i="5" a="1"/>
  <c r="D15" i="5" a="1"/>
  <c r="E103" i="5" a="1"/>
  <c r="G13" i="5" a="1"/>
  <c r="D13" i="5" a="1"/>
  <c r="D95" i="5" a="1"/>
  <c r="B6" i="5" a="1"/>
  <c r="D63" i="5" a="1"/>
  <c r="D100" i="5" a="1"/>
  <c r="D85" i="5" a="1"/>
  <c r="D58" i="5" a="1"/>
  <c r="D56" i="5" a="1"/>
  <c r="D54" i="5" a="1"/>
  <c r="D84" i="5" a="1"/>
  <c r="D52" i="5" a="1"/>
  <c r="D57" i="5" a="1"/>
  <c r="D72" i="5" a="1"/>
  <c r="D70" i="5" a="1"/>
  <c r="D55" i="5" a="1"/>
  <c r="D68" i="5" a="1"/>
  <c r="D77" i="5" a="1"/>
  <c r="D90" i="5" a="1"/>
  <c r="D65" i="5" a="1"/>
  <c r="D88" i="5" a="1"/>
  <c r="D89" i="5" a="1"/>
  <c r="D86" i="5" a="1"/>
  <c r="D73" i="5" a="1"/>
  <c r="D74" i="5" a="1"/>
  <c r="D51" i="5" a="1"/>
  <c r="D71" i="5" a="1"/>
  <c r="D82" i="5" a="1"/>
  <c r="D66" i="5" a="1"/>
  <c r="F13" i="5" a="1"/>
  <c r="D79" i="5" a="1"/>
  <c r="D87" i="5" a="1"/>
  <c r="D96" i="5" a="1"/>
  <c r="D80" i="5" a="1"/>
  <c r="D64" i="5" a="1"/>
  <c r="D99" i="5" a="1"/>
  <c r="D91" i="5" a="1"/>
  <c r="D53" i="5" a="1"/>
  <c r="D93" i="5" a="1"/>
  <c r="D98" i="5" a="1"/>
  <c r="D69" i="5" a="1"/>
  <c r="D94" i="5" a="1"/>
  <c r="D78" i="5" a="1"/>
  <c r="D62" i="5" a="1"/>
  <c r="D83" i="5" a="1"/>
  <c r="D75" i="5" a="1"/>
  <c r="D97" i="5" a="1"/>
  <c r="D61" i="5" a="1"/>
  <c r="D92" i="5" a="1"/>
  <c r="D76" i="5" a="1"/>
  <c r="D60" i="5" a="1"/>
  <c r="D67" i="5" a="1"/>
  <c r="D59" i="5" a="1"/>
  <c r="D81" i="5" a="1"/>
  <c r="C103" i="5" a="1"/>
  <c r="F103" i="5" a="1"/>
  <c r="D12" i="5" a="1"/>
  <c r="F12" i="5" a="1"/>
  <c r="G12" i="5" a="1"/>
  <c r="G11" i="4" a="1"/>
  <c r="K11" i="4" a="1"/>
  <c r="O11" i="4" a="1"/>
  <c r="C11" i="4" a="1"/>
  <c r="G12" i="5" l="1"/>
  <c r="F12" i="5"/>
  <c r="D12" i="5"/>
  <c r="F103" i="5"/>
  <c r="C103" i="5"/>
  <c r="D81" i="5"/>
  <c r="D59" i="5"/>
  <c r="D67" i="5"/>
  <c r="D60" i="5"/>
  <c r="D76" i="5"/>
  <c r="D92" i="5"/>
  <c r="D61" i="5"/>
  <c r="D97" i="5"/>
  <c r="D75" i="5"/>
  <c r="D83" i="5"/>
  <c r="D62" i="5"/>
  <c r="D78" i="5"/>
  <c r="D94" i="5"/>
  <c r="D69" i="5"/>
  <c r="D98" i="5"/>
  <c r="D93" i="5"/>
  <c r="D53" i="5"/>
  <c r="D91" i="5"/>
  <c r="D99" i="5"/>
  <c r="D64" i="5"/>
  <c r="D80" i="5"/>
  <c r="D96" i="5"/>
  <c r="D87" i="5"/>
  <c r="D79" i="5"/>
  <c r="F13" i="5"/>
  <c r="D66" i="5"/>
  <c r="D82" i="5"/>
  <c r="D71" i="5"/>
  <c r="D51" i="5"/>
  <c r="D74" i="5"/>
  <c r="D73" i="5"/>
  <c r="D86" i="5"/>
  <c r="D89" i="5"/>
  <c r="D88" i="5"/>
  <c r="D65" i="5"/>
  <c r="D90" i="5"/>
  <c r="D77" i="5"/>
  <c r="D68" i="5"/>
  <c r="D55" i="5"/>
  <c r="D70" i="5"/>
  <c r="D72" i="5"/>
  <c r="D57" i="5"/>
  <c r="D52" i="5"/>
  <c r="D84" i="5"/>
  <c r="D54" i="5"/>
  <c r="D56" i="5"/>
  <c r="D58" i="5"/>
  <c r="D85" i="5"/>
  <c r="D100" i="5"/>
  <c r="D63" i="5"/>
  <c r="B6" i="5"/>
  <c r="D95" i="5"/>
  <c r="D13" i="5"/>
  <c r="G13" i="5"/>
  <c r="E103" i="5"/>
  <c r="D15" i="5"/>
  <c r="F15" i="5"/>
  <c r="G15" i="5"/>
  <c r="G14" i="5"/>
  <c r="D14" i="5"/>
  <c r="F14" i="5"/>
  <c r="D103" i="5"/>
  <c r="C11" i="4"/>
  <c r="F11" i="4"/>
  <c r="D11" i="4"/>
  <c r="E11" i="4"/>
  <c r="R11" i="4"/>
  <c r="Q11" i="4"/>
  <c r="P11" i="4"/>
  <c r="O11" i="4"/>
  <c r="N11" i="4"/>
  <c r="M11" i="4"/>
  <c r="L11" i="4"/>
  <c r="K11" i="4"/>
  <c r="I11" i="4"/>
  <c r="H11" i="4"/>
  <c r="G11" i="4"/>
  <c r="J11" i="4"/>
  <c r="U11" i="4" l="1"/>
  <c r="V11" i="4"/>
  <c r="T11" i="4"/>
  <c r="S11" i="4"/>
  <c r="E104" i="5" a="1"/>
  <c r="C104" i="5" a="1"/>
  <c r="F104" i="5" a="1"/>
  <c r="D104" i="5" a="1"/>
  <c r="O12" i="4" a="1"/>
  <c r="G12" i="4" a="1"/>
  <c r="C12" i="4" a="1"/>
  <c r="K12" i="4" a="1"/>
  <c r="D104" i="5" l="1"/>
  <c r="F104" i="5"/>
  <c r="C104" i="5"/>
  <c r="E104" i="5"/>
  <c r="L12" i="4"/>
  <c r="K12" i="4"/>
  <c r="N12" i="4"/>
  <c r="M12" i="4"/>
  <c r="F12" i="4"/>
  <c r="E12" i="4"/>
  <c r="D12" i="4"/>
  <c r="C12" i="4"/>
  <c r="J12" i="4"/>
  <c r="G12" i="4"/>
  <c r="I12" i="4"/>
  <c r="H12" i="4"/>
  <c r="P12" i="4"/>
  <c r="O12" i="4"/>
  <c r="Q12" i="4"/>
  <c r="R12" i="4"/>
  <c r="T12" i="4" l="1"/>
  <c r="S12" i="4"/>
  <c r="U12" i="4"/>
  <c r="V12" i="4"/>
  <c r="G13" i="4" a="1"/>
  <c r="D105" i="5" a="1"/>
  <c r="C13" i="4" a="1"/>
  <c r="C105" i="5" a="1"/>
  <c r="E105" i="5" a="1"/>
  <c r="F105" i="5" a="1"/>
  <c r="K13" i="4" a="1"/>
  <c r="O13" i="4" a="1"/>
  <c r="F105" i="5" l="1"/>
  <c r="E105" i="5"/>
  <c r="C105" i="5"/>
  <c r="D13" i="4"/>
  <c r="C13" i="4"/>
  <c r="F13" i="4"/>
  <c r="E13" i="4"/>
  <c r="D105" i="5"/>
  <c r="H13" i="4"/>
  <c r="G13" i="4"/>
  <c r="J13" i="4"/>
  <c r="I13" i="4"/>
  <c r="P13" i="4"/>
  <c r="O13" i="4"/>
  <c r="R13" i="4"/>
  <c r="Q13" i="4"/>
  <c r="M13" i="4"/>
  <c r="K13" i="4"/>
  <c r="N13" i="4"/>
  <c r="L13" i="4"/>
  <c r="T13" i="4" l="1"/>
  <c r="V13" i="4"/>
  <c r="S13" i="4"/>
  <c r="U13" i="4"/>
  <c r="G14" i="4" a="1"/>
  <c r="D106" i="5" a="1"/>
  <c r="O14" i="4" a="1"/>
  <c r="F106" i="5" a="1"/>
  <c r="C14" i="4" a="1"/>
  <c r="C106" i="5" a="1"/>
  <c r="K14" i="4" a="1"/>
  <c r="E106" i="5" a="1"/>
  <c r="E106" i="5" l="1"/>
  <c r="L14" i="4"/>
  <c r="N14" i="4"/>
  <c r="M14" i="4"/>
  <c r="K14" i="4"/>
  <c r="C106" i="5"/>
  <c r="E14" i="4"/>
  <c r="U14" i="4" s="1"/>
  <c r="F14" i="4"/>
  <c r="D14" i="4"/>
  <c r="C14" i="4"/>
  <c r="F106" i="5"/>
  <c r="P14" i="4"/>
  <c r="O14" i="4"/>
  <c r="Q14" i="4"/>
  <c r="R14" i="4"/>
  <c r="D106" i="5"/>
  <c r="J14" i="4"/>
  <c r="I14" i="4"/>
  <c r="H14" i="4"/>
  <c r="G14" i="4"/>
  <c r="S14" i="4"/>
  <c r="C107" i="5" a="1"/>
  <c r="E107" i="5" a="1"/>
  <c r="C15" i="4" a="1"/>
  <c r="K15" i="4" a="1"/>
  <c r="T14" i="4" l="1"/>
  <c r="V14" i="4"/>
  <c r="E107" i="5"/>
  <c r="C107" i="5"/>
  <c r="K15" i="4"/>
  <c r="M15" i="4"/>
  <c r="L15" i="4"/>
  <c r="N15" i="4"/>
  <c r="F15" i="4"/>
  <c r="E15" i="4"/>
  <c r="C15" i="4"/>
  <c r="D15" i="4"/>
  <c r="G15" i="4" a="1"/>
  <c r="D107" i="5" a="1"/>
  <c r="O15" i="4" a="1"/>
  <c r="F107" i="5" a="1"/>
  <c r="D107" i="5" l="1"/>
  <c r="G15" i="4"/>
  <c r="I15" i="4"/>
  <c r="J15" i="4"/>
  <c r="H15" i="4"/>
  <c r="F107" i="5"/>
  <c r="Q15" i="4"/>
  <c r="U15" i="4" s="1"/>
  <c r="P15" i="4"/>
  <c r="R15" i="4"/>
  <c r="O15" i="4"/>
  <c r="K16" i="4" a="1"/>
  <c r="E108" i="5" a="1"/>
  <c r="S15" i="4" l="1"/>
  <c r="T15" i="4"/>
  <c r="V15" i="4"/>
  <c r="E108" i="5"/>
  <c r="N16" i="4"/>
  <c r="L16" i="4"/>
  <c r="K16" i="4"/>
  <c r="M16" i="4"/>
  <c r="C108" i="5" a="1"/>
  <c r="C16" i="4" a="1"/>
  <c r="D108" i="5" a="1"/>
  <c r="G16" i="4" a="1"/>
  <c r="F108" i="5" a="1"/>
  <c r="O16" i="4" a="1"/>
  <c r="E16" i="4" l="1"/>
  <c r="F16" i="4"/>
  <c r="D16" i="4"/>
  <c r="C16" i="4"/>
  <c r="C108" i="5"/>
  <c r="I16" i="4"/>
  <c r="J16" i="4"/>
  <c r="G16" i="4"/>
  <c r="H16" i="4"/>
  <c r="D108" i="5"/>
  <c r="Q16" i="4"/>
  <c r="P16" i="4"/>
  <c r="T16" i="4" s="1"/>
  <c r="R16" i="4"/>
  <c r="O16" i="4"/>
  <c r="F108" i="5"/>
  <c r="S16" i="4"/>
  <c r="C17" i="4" a="1"/>
  <c r="C109" i="5" a="1"/>
  <c r="G17" i="4" a="1"/>
  <c r="D109" i="5" a="1"/>
  <c r="V16" i="4" l="1"/>
  <c r="U16" i="4"/>
  <c r="C109" i="5"/>
  <c r="D17" i="4"/>
  <c r="C17" i="4"/>
  <c r="F17" i="4"/>
  <c r="E17" i="4"/>
  <c r="D109" i="5"/>
  <c r="I17" i="4"/>
  <c r="H17" i="4"/>
  <c r="J17" i="4"/>
  <c r="G17" i="4"/>
  <c r="F109" i="5" a="1"/>
  <c r="O17" i="4" a="1"/>
  <c r="E109" i="5" a="1"/>
  <c r="K17" i="4" a="1"/>
  <c r="P17" i="4" l="1"/>
  <c r="R17" i="4"/>
  <c r="Q17" i="4"/>
  <c r="O17" i="4"/>
  <c r="F109" i="5"/>
  <c r="N17" i="4"/>
  <c r="V17" i="4" s="1"/>
  <c r="M17" i="4"/>
  <c r="U17" i="4" s="1"/>
  <c r="K17" i="4"/>
  <c r="S17" i="4" s="1"/>
  <c r="L17" i="4"/>
  <c r="E109" i="5"/>
  <c r="T17" i="4"/>
  <c r="E110" i="5" a="1"/>
  <c r="K18" i="4" a="1"/>
  <c r="D110" i="5" a="1"/>
  <c r="G18" i="4" a="1"/>
  <c r="C110" i="5" a="1"/>
  <c r="C18" i="4" a="1"/>
  <c r="F110" i="5" a="1"/>
  <c r="O18" i="4" a="1"/>
  <c r="L18" i="4" l="1"/>
  <c r="K18" i="4"/>
  <c r="N18" i="4"/>
  <c r="M18" i="4"/>
  <c r="E110" i="5"/>
  <c r="I18" i="4"/>
  <c r="H18" i="4"/>
  <c r="G18" i="4"/>
  <c r="S18" i="4" s="1"/>
  <c r="J18" i="4"/>
  <c r="D110" i="5"/>
  <c r="Q18" i="4"/>
  <c r="P18" i="4"/>
  <c r="O18" i="4"/>
  <c r="R18" i="4"/>
  <c r="F110" i="5"/>
  <c r="E18" i="4"/>
  <c r="D18" i="4"/>
  <c r="F18" i="4"/>
  <c r="C18" i="4"/>
  <c r="C110" i="5"/>
  <c r="C19" i="4" a="1"/>
  <c r="C111" i="5" a="1"/>
  <c r="V18" i="4" l="1"/>
  <c r="T18" i="4"/>
  <c r="U18" i="4"/>
  <c r="C111" i="5"/>
  <c r="E19" i="4"/>
  <c r="C19" i="4"/>
  <c r="F19" i="4"/>
  <c r="D19" i="4"/>
  <c r="F111" i="5" a="1"/>
  <c r="O19" i="4" a="1"/>
  <c r="D111" i="5" a="1"/>
  <c r="G19" i="4" a="1"/>
  <c r="E111" i="5" a="1"/>
  <c r="K19" i="4" a="1"/>
  <c r="R19" i="4" l="1"/>
  <c r="Q19" i="4"/>
  <c r="O19" i="4"/>
  <c r="P19" i="4"/>
  <c r="F111" i="5"/>
  <c r="K19" i="4"/>
  <c r="N19" i="4"/>
  <c r="L19" i="4"/>
  <c r="M19" i="4"/>
  <c r="E111" i="5"/>
  <c r="J19" i="4"/>
  <c r="H19" i="4"/>
  <c r="I19" i="4"/>
  <c r="U19" i="4" s="1"/>
  <c r="G19" i="4"/>
  <c r="D111" i="5"/>
  <c r="E112" i="5" a="1"/>
  <c r="K20" i="4" a="1"/>
  <c r="S19" i="4" l="1"/>
  <c r="T19" i="4"/>
  <c r="V19" i="4"/>
  <c r="K20" i="4"/>
  <c r="N20" i="4"/>
  <c r="L20" i="4"/>
  <c r="M20" i="4"/>
  <c r="E112" i="5"/>
  <c r="C112" i="5" a="1"/>
  <c r="C20" i="4" a="1"/>
  <c r="G20" i="4" a="1"/>
  <c r="D112" i="5" a="1"/>
  <c r="F112" i="5" a="1"/>
  <c r="O20" i="4" a="1"/>
  <c r="E20" i="4" l="1"/>
  <c r="C20" i="4"/>
  <c r="D20" i="4"/>
  <c r="F20" i="4"/>
  <c r="C112" i="5"/>
  <c r="R20" i="4"/>
  <c r="P20" i="4"/>
  <c r="Q20" i="4"/>
  <c r="O20" i="4"/>
  <c r="S20" i="4" s="1"/>
  <c r="F112" i="5"/>
  <c r="D112" i="5"/>
  <c r="I20" i="4"/>
  <c r="H20" i="4"/>
  <c r="T20" i="4" s="1"/>
  <c r="J20" i="4"/>
  <c r="G20" i="4"/>
  <c r="V20" i="4"/>
  <c r="C113" i="5" a="1"/>
  <c r="C21" i="4" a="1"/>
  <c r="G21" i="4" a="1"/>
  <c r="D113" i="5" a="1"/>
  <c r="O21" i="4" a="1"/>
  <c r="F113" i="5" a="1"/>
  <c r="U20" i="4" l="1"/>
  <c r="C21" i="4"/>
  <c r="F21" i="4"/>
  <c r="D21" i="4"/>
  <c r="E21" i="4"/>
  <c r="C113" i="5"/>
  <c r="F113" i="5"/>
  <c r="Q21" i="4"/>
  <c r="O21" i="4"/>
  <c r="R21" i="4"/>
  <c r="P21" i="4"/>
  <c r="D113" i="5"/>
  <c r="G21" i="4"/>
  <c r="I21" i="4"/>
  <c r="J21" i="4"/>
  <c r="H21" i="4"/>
  <c r="E113" i="5" a="1"/>
  <c r="K21" i="4" a="1"/>
  <c r="K21" i="4" l="1"/>
  <c r="M21" i="4"/>
  <c r="N21" i="4"/>
  <c r="L21" i="4"/>
  <c r="E113" i="5"/>
  <c r="T21" i="4"/>
  <c r="U21" i="4"/>
  <c r="V21" i="4"/>
  <c r="S21" i="4"/>
  <c r="D114" i="5" a="1"/>
  <c r="G22" i="4" a="1"/>
  <c r="E114" i="5" a="1"/>
  <c r="K22" i="4" a="1"/>
  <c r="F114" i="5" a="1"/>
  <c r="O22" i="4" a="1"/>
  <c r="C114" i="5" a="1"/>
  <c r="C22" i="4" a="1"/>
  <c r="J22" i="4" l="1"/>
  <c r="G22" i="4"/>
  <c r="H22" i="4"/>
  <c r="I22" i="4"/>
  <c r="D114" i="5"/>
  <c r="N22" i="4"/>
  <c r="K22" i="4"/>
  <c r="M22" i="4"/>
  <c r="L22" i="4"/>
  <c r="E114" i="5"/>
  <c r="R22" i="4"/>
  <c r="P22" i="4"/>
  <c r="O22" i="4"/>
  <c r="Q22" i="4"/>
  <c r="F114" i="5"/>
  <c r="D22" i="4"/>
  <c r="F22" i="4"/>
  <c r="E22" i="4"/>
  <c r="C22" i="4"/>
  <c r="C114" i="5"/>
  <c r="U22" i="4" l="1"/>
  <c r="V22" i="4"/>
  <c r="T22" i="4"/>
  <c r="S22" i="4"/>
  <c r="E115" i="5" a="1"/>
  <c r="K23" i="4" a="1"/>
  <c r="F115" i="5" a="1"/>
  <c r="O23" i="4" a="1"/>
  <c r="G23" i="4" a="1"/>
  <c r="D115" i="5" a="1"/>
  <c r="C23" i="4" a="1"/>
  <c r="C115" i="5" a="1"/>
  <c r="K23" i="4" l="1"/>
  <c r="M23" i="4"/>
  <c r="N23" i="4"/>
  <c r="L23" i="4"/>
  <c r="E115" i="5"/>
  <c r="D115" i="5"/>
  <c r="H23" i="4"/>
  <c r="G23" i="4"/>
  <c r="I23" i="4"/>
  <c r="J23" i="4"/>
  <c r="P23" i="4"/>
  <c r="O23" i="4"/>
  <c r="Q23" i="4"/>
  <c r="U23" i="4" s="1"/>
  <c r="R23" i="4"/>
  <c r="F115" i="5"/>
  <c r="C115" i="5"/>
  <c r="C23" i="4"/>
  <c r="F23" i="4"/>
  <c r="E23" i="4"/>
  <c r="D23" i="4"/>
  <c r="E116" i="5" a="1"/>
  <c r="K24" i="4" a="1"/>
  <c r="T23" i="4" l="1"/>
  <c r="V23" i="4"/>
  <c r="S23" i="4"/>
  <c r="L24" i="4"/>
  <c r="K24" i="4"/>
  <c r="M24" i="4"/>
  <c r="N24" i="4"/>
  <c r="E116" i="5"/>
  <c r="G24" i="4" a="1"/>
  <c r="D116" i="5" a="1"/>
  <c r="O24" i="4" a="1"/>
  <c r="F116" i="5" a="1"/>
  <c r="C24" i="4" a="1"/>
  <c r="C116" i="5" a="1"/>
  <c r="D116" i="5" l="1"/>
  <c r="I24" i="4"/>
  <c r="H24" i="4"/>
  <c r="G24" i="4"/>
  <c r="J24" i="4"/>
  <c r="C116" i="5"/>
  <c r="D24" i="4"/>
  <c r="T24" i="4" s="1"/>
  <c r="C24" i="4"/>
  <c r="F24" i="4"/>
  <c r="E24" i="4"/>
  <c r="F116" i="5"/>
  <c r="O24" i="4"/>
  <c r="P24" i="4"/>
  <c r="Q24" i="4"/>
  <c r="R24" i="4"/>
  <c r="D117" i="5" a="1"/>
  <c r="G25" i="4" a="1"/>
  <c r="V24" i="4" l="1"/>
  <c r="S24" i="4"/>
  <c r="H25" i="4"/>
  <c r="I25" i="4"/>
  <c r="J25" i="4"/>
  <c r="G25" i="4"/>
  <c r="D117" i="5"/>
  <c r="U24" i="4"/>
  <c r="F117" i="5" a="1"/>
  <c r="O25" i="4" a="1"/>
  <c r="C117" i="5" a="1"/>
  <c r="C25" i="4" a="1"/>
  <c r="E117" i="5" a="1"/>
  <c r="K25" i="4" a="1"/>
  <c r="C25" i="4" l="1"/>
  <c r="F25" i="4"/>
  <c r="E25" i="4"/>
  <c r="D25" i="4"/>
  <c r="C117" i="5"/>
  <c r="O25" i="4"/>
  <c r="P25" i="4"/>
  <c r="R25" i="4"/>
  <c r="Q25" i="4"/>
  <c r="F117" i="5"/>
  <c r="N25" i="4"/>
  <c r="L25" i="4"/>
  <c r="K25" i="4"/>
  <c r="M25" i="4"/>
  <c r="E117" i="5"/>
  <c r="V25" i="4"/>
  <c r="O26" i="4" a="1"/>
  <c r="F118" i="5" a="1"/>
  <c r="U25" i="4" l="1"/>
  <c r="S25" i="4"/>
  <c r="T25" i="4"/>
  <c r="F118" i="5"/>
  <c r="P26" i="4"/>
  <c r="O26" i="4"/>
  <c r="R26" i="4"/>
  <c r="Q26" i="4"/>
  <c r="E118" i="5" a="1"/>
  <c r="K26" i="4" a="1"/>
  <c r="C26" i="4" a="1"/>
  <c r="C118" i="5" a="1"/>
  <c r="D118" i="5" a="1"/>
  <c r="G26" i="4" a="1"/>
  <c r="K26" i="4" l="1"/>
  <c r="M26" i="4"/>
  <c r="N26" i="4"/>
  <c r="L26" i="4"/>
  <c r="E118" i="5"/>
  <c r="H26" i="4"/>
  <c r="J26" i="4"/>
  <c r="G26" i="4"/>
  <c r="I26" i="4"/>
  <c r="D118" i="5"/>
  <c r="C118" i="5"/>
  <c r="E26" i="4"/>
  <c r="F26" i="4"/>
  <c r="D26" i="4"/>
  <c r="C26" i="4"/>
  <c r="T26" i="4"/>
  <c r="G27" i="4" a="1"/>
  <c r="D119" i="5" a="1"/>
  <c r="V26" i="4" l="1"/>
  <c r="S26" i="4"/>
  <c r="U26" i="4"/>
  <c r="D119" i="5"/>
  <c r="I27" i="4"/>
  <c r="H27" i="4"/>
  <c r="J27" i="4"/>
  <c r="G27" i="4"/>
  <c r="F119" i="5" a="1"/>
  <c r="O27" i="4" a="1"/>
  <c r="C119" i="5" a="1"/>
  <c r="C27" i="4" a="1"/>
  <c r="E119" i="5" a="1"/>
  <c r="K27" i="4" a="1"/>
  <c r="P27" i="4" l="1"/>
  <c r="O27" i="4"/>
  <c r="Q27" i="4"/>
  <c r="R27" i="4"/>
  <c r="F119" i="5"/>
  <c r="D27" i="4"/>
  <c r="C27" i="4"/>
  <c r="F27" i="4"/>
  <c r="E27" i="4"/>
  <c r="C119" i="5"/>
  <c r="L27" i="4"/>
  <c r="N27" i="4"/>
  <c r="M27" i="4"/>
  <c r="U27" i="4" s="1"/>
  <c r="K27" i="4"/>
  <c r="E119" i="5"/>
  <c r="S27" i="4"/>
  <c r="C28" i="4" a="1"/>
  <c r="C120" i="5" a="1"/>
  <c r="E120" i="5" a="1"/>
  <c r="K28" i="4" a="1"/>
  <c r="V27" i="4" l="1"/>
  <c r="T27" i="4"/>
  <c r="L28" i="4"/>
  <c r="N28" i="4"/>
  <c r="K28" i="4"/>
  <c r="M28" i="4"/>
  <c r="E120" i="5"/>
  <c r="C120" i="5"/>
  <c r="F28" i="4"/>
  <c r="E28" i="4"/>
  <c r="D28" i="4"/>
  <c r="C28" i="4"/>
  <c r="O28" i="4" a="1"/>
  <c r="F120" i="5" a="1"/>
  <c r="G28" i="4" a="1"/>
  <c r="D120" i="5" a="1"/>
  <c r="D120" i="5" l="1"/>
  <c r="I28" i="4"/>
  <c r="G28" i="4"/>
  <c r="H28" i="4"/>
  <c r="T28" i="4" s="1"/>
  <c r="J28" i="4"/>
  <c r="F120" i="5"/>
  <c r="R28" i="4"/>
  <c r="O28" i="4"/>
  <c r="S28" i="4" s="1"/>
  <c r="Q28" i="4"/>
  <c r="P28" i="4"/>
  <c r="U28" i="4"/>
  <c r="G29" i="4" a="1"/>
  <c r="D121" i="5" a="1"/>
  <c r="C29" i="4" a="1"/>
  <c r="C121" i="5" a="1"/>
  <c r="K29" i="4" a="1"/>
  <c r="E121" i="5" a="1"/>
  <c r="V28" i="4" l="1"/>
  <c r="D121" i="5"/>
  <c r="H29" i="4"/>
  <c r="I29" i="4"/>
  <c r="J29" i="4"/>
  <c r="G29" i="4"/>
  <c r="C121" i="5"/>
  <c r="F29" i="4"/>
  <c r="E29" i="4"/>
  <c r="C29" i="4"/>
  <c r="D29" i="4"/>
  <c r="E121" i="5"/>
  <c r="N29" i="4"/>
  <c r="L29" i="4"/>
  <c r="K29" i="4"/>
  <c r="M29" i="4"/>
  <c r="F121" i="5" a="1"/>
  <c r="O29" i="4" a="1"/>
  <c r="O29" i="4" l="1"/>
  <c r="R29" i="4"/>
  <c r="V29" i="4" s="1"/>
  <c r="Q29" i="4"/>
  <c r="P29" i="4"/>
  <c r="F121" i="5"/>
  <c r="S29" i="4"/>
  <c r="T29" i="4"/>
  <c r="U29" i="4"/>
  <c r="C30" i="4" a="1"/>
  <c r="C122" i="5" a="1"/>
  <c r="G30" i="4" a="1"/>
  <c r="D122" i="5" a="1"/>
  <c r="K30" i="4" a="1"/>
  <c r="E122" i="5" a="1"/>
  <c r="F122" i="5" a="1"/>
  <c r="O30" i="4" a="1"/>
  <c r="C122" i="5" l="1"/>
  <c r="C30" i="4"/>
  <c r="F30" i="4"/>
  <c r="D30" i="4"/>
  <c r="E30" i="4"/>
  <c r="D122" i="5"/>
  <c r="I30" i="4"/>
  <c r="G30" i="4"/>
  <c r="J30" i="4"/>
  <c r="H30" i="4"/>
  <c r="P30" i="4"/>
  <c r="O30" i="4"/>
  <c r="R30" i="4"/>
  <c r="Q30" i="4"/>
  <c r="F122" i="5"/>
  <c r="E122" i="5"/>
  <c r="M30" i="4"/>
  <c r="L30" i="4"/>
  <c r="K30" i="4"/>
  <c r="N30" i="4"/>
  <c r="S30" i="4" l="1"/>
  <c r="V30" i="4"/>
  <c r="T30" i="4"/>
  <c r="U30" i="4"/>
  <c r="C31" i="4" a="1"/>
  <c r="C123" i="5" a="1"/>
  <c r="O31" i="4" a="1"/>
  <c r="F123" i="5" a="1"/>
  <c r="K31" i="4" a="1"/>
  <c r="E123" i="5" a="1"/>
  <c r="G31" i="4" a="1"/>
  <c r="D123" i="5" a="1"/>
  <c r="F123" i="5" l="1"/>
  <c r="O31" i="4"/>
  <c r="Q31" i="4"/>
  <c r="P31" i="4"/>
  <c r="R31" i="4"/>
  <c r="C123" i="5"/>
  <c r="E31" i="4"/>
  <c r="D31" i="4"/>
  <c r="C31" i="4"/>
  <c r="F31" i="4"/>
  <c r="D123" i="5"/>
  <c r="H31" i="4"/>
  <c r="G31" i="4"/>
  <c r="J31" i="4"/>
  <c r="I31" i="4"/>
  <c r="E123" i="5"/>
  <c r="M31" i="4"/>
  <c r="N31" i="4"/>
  <c r="L31" i="4"/>
  <c r="K31" i="4"/>
  <c r="S31" i="4" l="1"/>
  <c r="V31" i="4"/>
  <c r="T31" i="4"/>
  <c r="U31" i="4"/>
  <c r="C124" i="5" a="1"/>
  <c r="C32" i="4" a="1"/>
  <c r="F124" i="5" a="1"/>
  <c r="O32" i="4" a="1"/>
  <c r="G32" i="4" a="1"/>
  <c r="D124" i="5" a="1"/>
  <c r="K32" i="4" a="1"/>
  <c r="E124" i="5" a="1"/>
  <c r="C32" i="4" l="1"/>
  <c r="E32" i="4"/>
  <c r="D32" i="4"/>
  <c r="F32" i="4"/>
  <c r="C124" i="5"/>
  <c r="R32" i="4"/>
  <c r="O32" i="4"/>
  <c r="P32" i="4"/>
  <c r="Q32" i="4"/>
  <c r="F124" i="5"/>
  <c r="D124" i="5"/>
  <c r="I32" i="4"/>
  <c r="J32" i="4"/>
  <c r="H32" i="4"/>
  <c r="G32" i="4"/>
  <c r="E124" i="5"/>
  <c r="N32" i="4"/>
  <c r="L32" i="4"/>
  <c r="M32" i="4"/>
  <c r="K32" i="4"/>
  <c r="U32" i="4" l="1"/>
  <c r="T32" i="4"/>
  <c r="V32" i="4"/>
  <c r="S32" i="4"/>
  <c r="K33" i="4" a="1"/>
  <c r="E125" i="5" a="1"/>
  <c r="G33" i="4" a="1"/>
  <c r="D125" i="5" a="1"/>
  <c r="O33" i="4" a="1"/>
  <c r="F125" i="5" a="1"/>
  <c r="C33" i="4" a="1"/>
  <c r="C125" i="5" a="1"/>
  <c r="D125" i="5" l="1"/>
  <c r="J33" i="4"/>
  <c r="I33" i="4"/>
  <c r="H33" i="4"/>
  <c r="G33" i="4"/>
  <c r="E125" i="5"/>
  <c r="N33" i="4"/>
  <c r="M33" i="4"/>
  <c r="L33" i="4"/>
  <c r="K33" i="4"/>
  <c r="C125" i="5"/>
  <c r="D33" i="4"/>
  <c r="C33" i="4"/>
  <c r="E33" i="4"/>
  <c r="F33" i="4"/>
  <c r="V33" i="4" s="1"/>
  <c r="F125" i="5"/>
  <c r="P33" i="4"/>
  <c r="T33" i="4" s="1"/>
  <c r="Q33" i="4"/>
  <c r="R33" i="4"/>
  <c r="O33" i="4"/>
  <c r="D126" i="5" a="1"/>
  <c r="G34" i="4" a="1"/>
  <c r="O34" i="4" a="1"/>
  <c r="F126" i="5" a="1"/>
  <c r="S33" i="4" l="1"/>
  <c r="U33" i="4"/>
  <c r="J34" i="4"/>
  <c r="I34" i="4"/>
  <c r="G34" i="4"/>
  <c r="H34" i="4"/>
  <c r="D126" i="5"/>
  <c r="F126" i="5"/>
  <c r="Q34" i="4"/>
  <c r="R34" i="4"/>
  <c r="P34" i="4"/>
  <c r="O34" i="4"/>
  <c r="C126" i="5" a="1"/>
  <c r="C34" i="4" a="1"/>
  <c r="E126" i="5" a="1"/>
  <c r="K34" i="4" a="1"/>
  <c r="M34" i="4" l="1"/>
  <c r="L34" i="4"/>
  <c r="K34" i="4"/>
  <c r="N34" i="4"/>
  <c r="E126" i="5"/>
  <c r="E34" i="4"/>
  <c r="U34" i="4" s="1"/>
  <c r="I45" i="4" s="1" a="1"/>
  <c r="I45" i="4" s="1"/>
  <c r="D34" i="4"/>
  <c r="T34" i="4" s="1"/>
  <c r="I44" i="4" s="1" a="1"/>
  <c r="I44" i="4" s="1"/>
  <c r="F34" i="4"/>
  <c r="V34" i="4" s="1"/>
  <c r="I46" i="4" s="1" a="1"/>
  <c r="I46" i="4" s="1"/>
  <c r="C34" i="4"/>
  <c r="C126" i="5"/>
  <c r="F127" i="5" a="1"/>
  <c r="E127" i="5" a="1"/>
  <c r="D127" i="5" a="1"/>
  <c r="E94" i="5" a="1"/>
  <c r="E78" i="5" a="1"/>
  <c r="E62" i="5" a="1"/>
  <c r="E63" i="5" a="1"/>
  <c r="E97" i="5" a="1"/>
  <c r="E13" i="5" a="1"/>
  <c r="E92" i="5" a="1"/>
  <c r="E60" i="5" a="1"/>
  <c r="E75" i="5" a="1"/>
  <c r="E83" i="5" a="1"/>
  <c r="E76" i="5" a="1"/>
  <c r="E81" i="5" a="1"/>
  <c r="E90" i="5" a="1"/>
  <c r="E74" i="5" a="1"/>
  <c r="E58" i="5" a="1"/>
  <c r="E93" i="5" a="1"/>
  <c r="E59" i="5" a="1"/>
  <c r="E57" i="5" a="1"/>
  <c r="E84" i="5" a="1"/>
  <c r="E56" i="5" a="1"/>
  <c r="E53" i="5" a="1"/>
  <c r="E67" i="5" a="1"/>
  <c r="E54" i="5" a="1"/>
  <c r="E89" i="5" a="1"/>
  <c r="E80" i="5" a="1"/>
  <c r="E99" i="5" a="1"/>
  <c r="E72" i="5" a="1"/>
  <c r="E87" i="5" a="1"/>
  <c r="E98" i="5" a="1"/>
  <c r="E79" i="5" a="1"/>
  <c r="E96" i="5" a="1"/>
  <c r="E77" i="5" a="1"/>
  <c r="E66" i="5" a="1"/>
  <c r="E82" i="5" a="1"/>
  <c r="E91" i="5" a="1"/>
  <c r="E52" i="5" a="1"/>
  <c r="E65" i="5" a="1"/>
  <c r="E100" i="5" a="1"/>
  <c r="E95" i="5" a="1"/>
  <c r="E73" i="5" a="1"/>
  <c r="E70" i="5" a="1"/>
  <c r="E71" i="5" a="1"/>
  <c r="E68" i="5" a="1"/>
  <c r="E88" i="5" a="1"/>
  <c r="E85" i="5" a="1"/>
  <c r="E55" i="5" a="1"/>
  <c r="E61" i="5" a="1"/>
  <c r="E69" i="5" a="1"/>
  <c r="E64" i="5" a="1"/>
  <c r="E51" i="5" a="1"/>
  <c r="E86" i="5" a="1"/>
  <c r="E15" i="5" a="1"/>
  <c r="E14" i="5" a="1"/>
  <c r="S34" i="4" l="1"/>
  <c r="E127" i="5"/>
  <c r="F127" i="5"/>
  <c r="D127" i="5"/>
  <c r="E15" i="5"/>
  <c r="E86" i="5"/>
  <c r="E51" i="5"/>
  <c r="E64" i="5"/>
  <c r="E69" i="5"/>
  <c r="E61" i="5"/>
  <c r="E55" i="5"/>
  <c r="E85" i="5"/>
  <c r="E88" i="5"/>
  <c r="E68" i="5"/>
  <c r="E71" i="5"/>
  <c r="E70" i="5"/>
  <c r="E73" i="5"/>
  <c r="E95" i="5"/>
  <c r="E100" i="5"/>
  <c r="E65" i="5"/>
  <c r="E52" i="5"/>
  <c r="E91" i="5"/>
  <c r="E82" i="5"/>
  <c r="E66" i="5"/>
  <c r="E77" i="5"/>
  <c r="E96" i="5"/>
  <c r="E79" i="5"/>
  <c r="E98" i="5"/>
  <c r="E87" i="5"/>
  <c r="E72" i="5"/>
  <c r="E99" i="5"/>
  <c r="E80" i="5"/>
  <c r="E89" i="5"/>
  <c r="E54" i="5"/>
  <c r="E67" i="5"/>
  <c r="E53" i="5"/>
  <c r="E56" i="5"/>
  <c r="E84" i="5"/>
  <c r="E57" i="5"/>
  <c r="E59" i="5"/>
  <c r="E93" i="5"/>
  <c r="E58" i="5"/>
  <c r="E74" i="5"/>
  <c r="E90" i="5"/>
  <c r="E81" i="5"/>
  <c r="E76" i="5"/>
  <c r="E83" i="5"/>
  <c r="E75" i="5"/>
  <c r="E60" i="5"/>
  <c r="E92" i="5"/>
  <c r="E13" i="5"/>
  <c r="E97" i="5"/>
  <c r="E63" i="5"/>
  <c r="E62" i="5"/>
  <c r="E78" i="5"/>
  <c r="E94" i="5"/>
  <c r="E14" i="5"/>
  <c r="C127" i="5" a="1"/>
  <c r="C127" i="5" l="1"/>
  <c r="I43" i="4" a="1"/>
  <c r="I43" i="4" s="1"/>
  <c r="E12" i="5" a="1"/>
  <c r="E12"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<sst xmlns="http://schemas.openxmlformats.org/spreadsheetml/2006/main" count="272" uniqueCount="209">
  <si>
    <t>Markov Chains: Marital Status in 25 Years</t>
  </si>
  <si>
    <t>ModelRisk example  ·  General use  ·  GU-17</t>
  </si>
  <si>
    <t>Where will a group of 100 people be in 25 years?  A Markov chain, simulated two ways.</t>
  </si>
  <si>
    <t>Next:  Inputs  ▸</t>
  </si>
  <si>
    <t>Model card</t>
  </si>
  <si>
    <t>Industry</t>
  </si>
  <si>
    <t>General use</t>
  </si>
  <si>
    <t>Difficulty</t>
  </si>
  <si>
    <t>★★★☆☆   A population moving between four states each year, simulated two ways and checked against the exact expectation.</t>
  </si>
  <si>
    <t>Business question</t>
  </si>
  <si>
    <t>A group of 100 adults is single, married, separated or divorced, and each year a person moves between these states with known probabilities. How many will be in each state in 25 years, and how sure can we be?</t>
  </si>
  <si>
    <t>Who it is for</t>
  </si>
  <si>
    <t>Anyone modelling a population that moves between states: customers between segments, patients between health states, loans between ratings, machines between conditions.</t>
  </si>
  <si>
    <t>Main outputs</t>
  </si>
  <si>
    <t>The number in each state after 25 years: expected, and at P10 / P90 · the same from two simulation methods · the mean number in each state year by year · the 25-year transition matrix.</t>
  </si>
  <si>
    <t>ModelRisk techniques</t>
  </si>
  <si>
    <t>A one-year transition matrix · VoseMarkovMatrix for the 25-year matrix and the exact expectation · VoseMarkovSample for the population after 25 years in one step · the multinomial method: each year, VoseMultinomial splits each state's people across the states they move to · output ranges and array formulas.</t>
  </si>
  <si>
    <t>File</t>
  </si>
  <si>
    <t>GU-17 Markov chains marital status in 25 years  ·  Version 1.0  ·  October 2026  ·  re-issues the examples Marital Status in 25 Years and Markov Chain Multinomial Method  ·  built with ModelRisk 10</t>
  </si>
  <si>
    <t>The business question</t>
  </si>
  <si>
    <t>A demographer follows a group of 100 adults: 43 single, 29 married, 11 separated and 17 divorced. Each year a person may move between these states; the chances depend only on their current state (a Markov chain). A married person, for example, stays married with 88% probability, separates with 8% and divorces with 4%. Over 25 years these small yearly moves add up. The model simulates the group two ways (in one step with VoseMarkovSample, and year by year with VoseMultinomial) and computes the exact expected numbers with VoseMarkovMatrix.</t>
  </si>
  <si>
    <t>How the model works</t>
  </si>
  <si>
    <t>Four sheets after this one, read from left to right. Each one feeds the next.</t>
  </si>
  <si>
    <t>1  Inputs</t>
  </si>
  <si>
    <t>How many of the 100 people are in each state today.</t>
  </si>
  <si>
    <t>2  Chain</t>
  </si>
  <si>
    <t>The one-year transition matrix (rows: the state a person was in; columns: the state they move to). VoseMarkovMatrix raises it to 25 years, which gives the expected numbers; VoseMarkovSample draws the numbers in year 25 directly.</t>
  </si>
  <si>
    <t>3  Years</t>
  </si>
  <si>
    <t>The same with the multinomial method: each year VoseMultinomial splits each state's people across the four states, and the totals are next year's numbers. The outputs and checks are at the end.</t>
  </si>
  <si>
    <t>4  Results</t>
  </si>
  <si>
    <t>Expected, simulated and percentile numbers in each state in year 25 from both methods, and the mean numbers year by year.</t>
  </si>
  <si>
    <t>How to use it</t>
  </si>
  <si>
    <t>Step 1</t>
  </si>
  <si>
    <t>Set today's numbers on the Inputs sheet and the transition matrix on the Chain sheet (each row must add up to 100%).</t>
  </si>
  <si>
    <t>Step 2</t>
  </si>
  <si>
    <t>Run a simulation from the ModelRisk ribbon (10,000 samples with a fixed seed are set).</t>
  </si>
  <si>
    <t>Step 3</t>
  </si>
  <si>
    <t>Use VoseMarkovSample for the end state; keep the year-by-year table (Years sheet) when you need the path, or when the probabilities change from year to year.</t>
  </si>
  <si>
    <t>Workbook map</t>
  </si>
  <si>
    <t>Inputs</t>
  </si>
  <si>
    <t>Today's numbers.</t>
  </si>
  <si>
    <t>Chain</t>
  </si>
  <si>
    <t>The transition matrix and the 25-year results.</t>
  </si>
  <si>
    <t>Years</t>
  </si>
  <si>
    <t>The year-by-year table; outputs and checks.</t>
  </si>
  <si>
    <t>Results</t>
  </si>
  <si>
    <t>Year 25 by state, both methods, and the paths.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</si>
  <si>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</si>
  <si>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</si>
  <si>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</si>
  <si>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</si>
  <si>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</si>
  <si>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</si>
  <si>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</si>
  <si>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</si>
  <si>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</si>
  <si>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</si>
  <si>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</si>
  <si>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</si>
  <si>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Transition matrix</t>
  </si>
  <si>
    <t>Row: this year's state. Column: next year's. Each row adds up to 100%.</t>
  </si>
  <si>
    <t>Year 0</t>
  </si>
  <si>
    <t>Today.</t>
  </si>
  <si>
    <t>Key assumptions and limitations</t>
  </si>
  <si>
    <t>Markov</t>
  </si>
  <si>
    <t>Next year's state depends only on this year's, not on how a person got there.</t>
  </si>
  <si>
    <t>Fixed group</t>
  </si>
  <si>
    <t>Nobody joins or leaves the group; the yearly probabilities do not change.</t>
  </si>
  <si>
    <t>Data</t>
  </si>
  <si>
    <t>The numbers and the matrix are those of ModelRisk's earlier Marital Status in 25 Years and Markov Chain Multinomial Method examples.</t>
  </si>
  <si>
    <t>ModelRisk functions used</t>
  </si>
  <si>
    <t>VoseMarkovMatrix</t>
  </si>
  <si>
    <t>The 25-year transition matrix: the one-year matrix to the power 25.</t>
  </si>
  <si>
    <t>VoseMarkovSample</t>
  </si>
  <si>
    <t>The numbers in each state after 25 years, drawn in one step.</t>
  </si>
  <si>
    <t>VoseMultinomial</t>
  </si>
  <si>
    <t>Each year, how a state's people split across the states they move to.</t>
  </si>
  <si>
    <t>VoseOutput</t>
  </si>
  <si>
    <t>The numbers in year 25 from both methods.</t>
  </si>
  <si>
    <t>VoseSimMean, VoseSimPercentile</t>
  </si>
  <si>
    <t>Statistics of the simulation and the year-by-year means.</t>
  </si>
  <si>
    <t>Further reading</t>
  </si>
  <si>
    <t>Markov chains</t>
  </si>
  <si>
    <t>Vose, D. (2008). Risk Analysis: A Quantitative Guide, 3rd edition. Wiley: Markov chain models.</t>
  </si>
  <si>
    <t>© 2026 Vose Software   ·   www.vosesoftware.com   ·   An illustrative example: the figures are invented for teaching and do not describe a real company, project or asset.</t>
  </si>
  <si>
    <t>INPUTS   ·   Today's numbers. The transition matrix is on the Chain sheet. Change only the yellow cells.</t>
  </si>
  <si>
    <t>◂  About</t>
  </si>
  <si>
    <t>Next:  Chain  ▸</t>
  </si>
  <si>
    <t>How to read this sheet:  yellow cells are inputs.</t>
  </si>
  <si>
    <t>1   The group today</t>
  </si>
  <si>
    <t>How many of the 100 people are in each state.</t>
  </si>
  <si>
    <t>Assumption</t>
  </si>
  <si>
    <t>Unit</t>
  </si>
  <si>
    <t>Value in model</t>
  </si>
  <si>
    <t>Uncertainty</t>
  </si>
  <si>
    <t>Basis / source (illustrative)</t>
  </si>
  <si>
    <t>Single today</t>
  </si>
  <si>
    <t>people</t>
  </si>
  <si>
    <t>Fixed</t>
  </si>
  <si>
    <t>The examples' group: 43 + 29 + 11 + 17 = 100 people</t>
  </si>
  <si>
    <t>Married today</t>
  </si>
  <si>
    <t>Separated today</t>
  </si>
  <si>
    <t>Divorced today</t>
  </si>
  <si>
    <t>CHAIN   ·   The transition matrix, and 25 years in one step.</t>
  </si>
  <si>
    <t>◂  Inputs</t>
  </si>
  <si>
    <t>Next:  Years  ▸</t>
  </si>
  <si>
    <t>1   The one-year transition matrix</t>
  </si>
  <si>
    <t>Yellow cells are inputs. Row: the state this year; column: the state next year.</t>
  </si>
  <si>
    <t>This year  →  next year</t>
  </si>
  <si>
    <t>Single</t>
  </si>
  <si>
    <t>Married</t>
  </si>
  <si>
    <t>Separated</t>
  </si>
  <si>
    <t>Divorced</t>
  </si>
  <si>
    <t>Total</t>
  </si>
  <si>
    <t>Nobody becomes single again: the Single column is 0% below the first row</t>
  </si>
  <si>
    <t>A married person stays married with 88% probability, separates with 8% and divorces with 4%</t>
  </si>
  <si>
    <t>Each row must add up to 100% (Total column; checked on the Years sheet)</t>
  </si>
  <si>
    <t>Today</t>
  </si>
  <si>
    <t>The number in each state today, from the Inputs sheet</t>
  </si>
  <si>
    <t>2   25 years in one step</t>
  </si>
  <si>
    <t>VoseMarkovMatrix gives the 25-year matrix and so the expected numbers; VoseMarkovSample draws the numbers.</t>
  </si>
  <si>
    <t>Today  →  in 25 years</t>
  </si>
  <si>
    <t>VoseMarkovMatrix(matrix, 25): the chance of being in each state after 25 years</t>
  </si>
  <si>
    <t>The rows are nearly equal: after 25 years the start hardly matters</t>
  </si>
  <si>
    <t>Expected in year 25</t>
  </si>
  <si>
    <t>MMULT(today, 25-year matrix): the exact expected numbers, no simulation</t>
  </si>
  <si>
    <t>Drawn in one step</t>
  </si>
  <si>
    <t>VoseMarkovSample(today, matrix, 25): the numbers in year 25, drawn directly</t>
  </si>
  <si>
    <t>YEARS   ·   The multinomial method: the same 25 years, one year at a time.</t>
  </si>
  <si>
    <t>◂  Chain</t>
  </si>
  <si>
    <t>Next:  Results  ▸</t>
  </si>
  <si>
    <t>1   Year by year: the multinomial method</t>
  </si>
  <si>
    <t>Each year, VoseMultinomial splits each state's people across next year's states; the four 'to' columns of a state add up to next year's numbers.</t>
  </si>
  <si>
    <t>Year</t>
  </si>
  <si>
    <t>From single to</t>
  </si>
  <si>
    <t>From married to</t>
  </si>
  <si>
    <t>From separated to</t>
  </si>
  <si>
    <t>From divorced to</t>
  </si>
  <si>
    <t>Numbers at the end of the year</t>
  </si>
  <si>
    <t>VoseMultinomial(last year's number in the state, its row of the matrix)</t>
  </si>
  <si>
    <t>Year 1 starts from today's numbers (Chain sheet)</t>
  </si>
  <si>
    <t>End of the year: what each state sends to it, added up</t>
  </si>
  <si>
    <t>2   Value in this iteration</t>
  </si>
  <si>
    <t>Key outputs, recorded by ModelRisk at every sample (VoseOutput). Their statistics appear on the Results sheet.</t>
  </si>
  <si>
    <t>Output</t>
  </si>
  <si>
    <t>Value</t>
  </si>
  <si>
    <t>Meaning</t>
  </si>
  <si>
    <t>Single, year 25 (Markov sample)</t>
  </si>
  <si>
    <t>Married, year 25 (Markov sample)</t>
  </si>
  <si>
    <t>Separated, year 25 (Markov sample)</t>
  </si>
  <si>
    <t>Divorced, year 25 (Markov sample)</t>
  </si>
  <si>
    <t>Single, year 25 (multinomial)</t>
  </si>
  <si>
    <t>Married, year 25 (multinomial)</t>
  </si>
  <si>
    <t>Separated, year 25 (multinomial)</t>
  </si>
  <si>
    <t>Divorced, year 25 (multinomial)</t>
  </si>
  <si>
    <t>3   Model checks</t>
  </si>
  <si>
    <t>Should all read OK. A CHECK means an input has been set outside the range the model is built for.</t>
  </si>
  <si>
    <t>Every row of the transition matrix adds up to 100%</t>
  </si>
  <si>
    <t>Today's numbers are not negative</t>
  </si>
  <si>
    <t>RESULTS   ·   Filled in automatically from the last simulation. Run a simulation after changing any input.</t>
  </si>
  <si>
    <t>◂  Years</t>
  </si>
  <si>
    <t>1   Year 25 by state</t>
  </si>
  <si>
    <t>Mean number in each state, year by year</t>
  </si>
  <si>
    <t>The exact expected numbers and the two methods' simulated means; percentiles from VoseMarkovSample.</t>
  </si>
  <si>
    <t>State</t>
  </si>
  <si>
    <t>Expected</t>
  </si>
  <si>
    <t>Mean, Markov sample</t>
  </si>
  <si>
    <t>Mean, multinomial</t>
  </si>
  <si>
    <t>10th pct</t>
  </si>
  <si>
    <t>90th pct</t>
  </si>
  <si>
    <t>Married in year 25 — both methods</t>
  </si>
  <si>
    <t>2   How to read these results</t>
  </si>
  <si>
    <t>•  After 25 years almost nobody is single: the matrix never moves anyone back to single, and 15% leave it each year. The rest settle at about 45 married, 8 separated and 46 divorced.</t>
  </si>
  <si>
    <t>•  The 25-year matrix's rows are nearly equal (Chain sheet): where a person ends up hardly depends on where they started. That is the chain's long-run state, which these numbers approach.</t>
  </si>
  <si>
    <t>•  The two methods give the same answer: VoseMarkovSample does in one step what the year-by-year multinomial table does in 25. Both means match the exact expectation from VoseMarkovMatrix.</t>
  </si>
  <si>
    <t>•  Even with the probabilities known, chance alone spreads the outcome: the number married in year 25 ranges from about 38 to 51 (10th to 90th percentile) in a group of 100.</t>
  </si>
  <si>
    <t>Chart data</t>
  </si>
  <si>
    <t>Statistics of the last simulation behind the charts and the ranking above. Grouped: click + in the left margin to show them.</t>
  </si>
  <si>
    <t>Cumulative probability</t>
  </si>
  <si>
    <t>Exceedance</t>
  </si>
  <si>
    <t>MS_Mar</t>
  </si>
  <si>
    <t>MN_Mar</t>
  </si>
  <si>
    <t>Period</t>
  </si>
  <si>
    <t>1</t>
  </si>
  <si>
    <t>2</t>
  </si>
  <si>
    <t>3</t>
  </si>
  <si>
    <t>4</t>
  </si>
  <si>
    <t>5</t>
  </si>
  <si>
    <t>6</t>
  </si>
  <si>
    <t>7</t>
  </si>
  <si>
    <t>8</t>
  </si>
  <si>
    <t>9</t>
  </si>
  <si>
    <t>10</t>
  </si>
  <si>
    <t>11</t>
  </si>
  <si>
    <t>12</t>
  </si>
  <si>
    <t>13</t>
  </si>
  <si>
    <t>14</t>
  </si>
  <si>
    <t>15</t>
  </si>
  <si>
    <t>16</t>
  </si>
  <si>
    <t>17</t>
  </si>
  <si>
    <t>18</t>
  </si>
  <si>
    <t>19</t>
  </si>
  <si>
    <t>20</t>
  </si>
  <si>
    <t>21</t>
  </si>
  <si>
    <t>22</t>
  </si>
  <si>
    <t>23</t>
  </si>
  <si>
    <t>24</t>
  </si>
  <si>
    <t>25</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</si>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</sst>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_);\(#,##0.0\);&quot;–&quot;_)"/>
    <numFmt numFmtId="166" formatCode="#,##0.0_);\(#,##0.0\);&quot;–&quot;_);&quot;–&quot;"/>
    <numFmt numFmtId="167" formatCode="#,##0_);\(#,##0\);&quot;–&quot;_);&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5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2" fillId="0" borderId="6" xfId="0" applyFont="1" applyBorder="1" applyAlignment="1">
      <alignment horizontal="left" vertical="center" indent="1"/>
    </xf>
    <xf numFmtId="9" fontId="1" fillId="2" borderId="7" xfId="1" applyNumberFormat="1" applyBorder="1">
      <alignment horizontal="right" vertical="center"/>
    </xf>
    <xf numFmtId="9" fontId="3" fillId="0" borderId="8" xfId="3" applyNumberFormat="1" applyBorder="1">
      <alignment horizontal="right" vertical="center"/>
    </xf>
    <xf numFmtId="1" fontId="3" fillId="0" borderId="8" xfId="3" applyNumberFormat="1" applyBorder="1">
      <alignment horizontal="right" vertical="center"/>
    </xf>
    <xf numFmtId="164" fontId="3" fillId="0" borderId="2" xfId="3" applyNumberFormat="1">
      <alignment horizontal="right" vertical="center"/>
    </xf>
    <xf numFmtId="165" fontId="3" fillId="0" borderId="8" xfId="3" applyNumberFormat="1" applyBorder="1">
      <alignment horizontal="right" vertical="center"/>
    </xf>
    <xf numFmtId="1" fontId="2" fillId="3" borderId="7" xfId="2" applyNumberFormat="1" applyBorder="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0" fontId="18" fillId="0" borderId="0" xfId="0" applyFont="1" applyAlignment="1">
      <alignment horizontal="left" vertical="center" indent="1"/>
    </xf>
    <xf numFmtId="1"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22" fillId="0" borderId="5" xfId="0" applyFont="1" applyBorder="1"/>
    <xf numFmtId="166" fontId="1" fillId="5" borderId="7" xfId="5" applyNumberFormat="1" applyBorder="1">
      <alignment horizontal="right" vertical="center"/>
    </xf>
    <xf numFmtId="167"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1" fillId="0" borderId="0" xfId="0" applyFont="1" applyAlignment="1">
      <alignment horizontal="left" vertical="center" indent="1"/>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Single</c:v>
          </c:tx>
          <c:spPr>
            <a:ln w="25400">
              <a:solidFill>
                <a:srgbClr val="0E4F92"/>
              </a:solidFill>
              <a:prstDash val="solid"/>
            </a:ln>
          </c:spPr>
          <c:marker>
            <c:symbol val="none"/>
          </c:marker>
          <c:cat>
            <c:strRef>
              <c:f>Results!$B$103:$B$127</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Results!$C$103:$C$127</c:f>
              <c:numCache>
                <c:formatCode>#,##0.00</c:formatCode>
                <c:ptCount val="25"/>
                <c:pt idx="0">
                  <c:v>36.562678133906694</c:v>
                </c:pt>
                <c:pt idx="1">
                  <c:v>31.09470473523676</c:v>
                </c:pt>
                <c:pt idx="2">
                  <c:v>26.395619780989051</c:v>
                </c:pt>
                <c:pt idx="3">
                  <c:v>22.422421121056054</c:v>
                </c:pt>
                <c:pt idx="4">
                  <c:v>19.07180359017951</c:v>
                </c:pt>
                <c:pt idx="5">
                  <c:v>16.192009600480024</c:v>
                </c:pt>
                <c:pt idx="6">
                  <c:v>13.778888944447223</c:v>
                </c:pt>
                <c:pt idx="7">
                  <c:v>11.710535526776338</c:v>
                </c:pt>
                <c:pt idx="8">
                  <c:v>9.945097254862743</c:v>
                </c:pt>
                <c:pt idx="9">
                  <c:v>8.4368718435921792</c:v>
                </c:pt>
                <c:pt idx="10">
                  <c:v>7.1748087404370215</c:v>
                </c:pt>
                <c:pt idx="11">
                  <c:v>6.096454822741137</c:v>
                </c:pt>
                <c:pt idx="12">
                  <c:v>5.1825591279563978</c:v>
                </c:pt>
                <c:pt idx="13">
                  <c:v>4.4064203210160509</c:v>
                </c:pt>
                <c:pt idx="14">
                  <c:v>3.7570378518925946</c:v>
                </c:pt>
                <c:pt idx="15">
                  <c:v>3.1889094454722735</c:v>
                </c:pt>
                <c:pt idx="16">
                  <c:v>2.7161858092904647</c:v>
                </c:pt>
                <c:pt idx="17">
                  <c:v>2.3104155207760386</c:v>
                </c:pt>
                <c:pt idx="18">
                  <c:v>1.9641982099104955</c:v>
                </c:pt>
                <c:pt idx="19">
                  <c:v>1.6729336466823341</c:v>
                </c:pt>
                <c:pt idx="20">
                  <c:v>1.4228211410570528</c:v>
                </c:pt>
                <c:pt idx="21">
                  <c:v>1.2122606130306515</c:v>
                </c:pt>
                <c:pt idx="22">
                  <c:v>1.0250512525626281</c:v>
                </c:pt>
                <c:pt idx="23">
                  <c:v>0.87759387969398472</c:v>
                </c:pt>
                <c:pt idx="24">
                  <c:v>0.74468723436171813</c:v>
                </c:pt>
              </c:numCache>
            </c:numRef>
          </c:val>
          <c:smooth val="0"/>
          <c:extLst>
            <c:ext xmlns:c16="http://schemas.microsoft.com/office/drawing/2014/chart" uri="{C3380CC4-5D6E-409C-BE32-E72D297353CC}">
              <c16:uniqueId val="{00000000-949A-45AC-B1DB-0AA5C0007A14}"/>
            </c:ext>
          </c:extLst>
        </c:ser>
        <c:ser>
          <c:idx val="1"/>
          <c:order val="1"/>
          <c:tx>
            <c:v>Married</c:v>
          </c:tx>
          <c:spPr>
            <a:ln w="25400">
              <a:solidFill>
                <a:srgbClr val="B45309"/>
              </a:solidFill>
              <a:prstDash val="dash"/>
            </a:ln>
          </c:spPr>
          <c:marker>
            <c:symbol val="none"/>
          </c:marker>
          <c:cat>
            <c:strRef>
              <c:f>Results!$B$103:$B$127</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Results!$D$103:$D$127</c:f>
              <c:numCache>
                <c:formatCode>#,##0.00</c:formatCode>
                <c:ptCount val="25"/>
                <c:pt idx="0">
                  <c:v>33.596479823991203</c:v>
                </c:pt>
                <c:pt idx="1">
                  <c:v>36.979798989949501</c:v>
                </c:pt>
                <c:pt idx="2">
                  <c:v>39.476173808690433</c:v>
                </c:pt>
                <c:pt idx="3">
                  <c:v>41.355717785889297</c:v>
                </c:pt>
                <c:pt idx="4">
                  <c:v>42.57452872643632</c:v>
                </c:pt>
                <c:pt idx="5">
                  <c:v>43.498674933746685</c:v>
                </c:pt>
                <c:pt idx="6">
                  <c:v>44.170058502925144</c:v>
                </c:pt>
                <c:pt idx="7">
                  <c:v>44.604580229011454</c:v>
                </c:pt>
                <c:pt idx="8">
                  <c:v>44.880994049702487</c:v>
                </c:pt>
                <c:pt idx="9">
                  <c:v>45.12635631781589</c:v>
                </c:pt>
                <c:pt idx="10">
                  <c:v>45.215610780539023</c:v>
                </c:pt>
                <c:pt idx="11">
                  <c:v>45.242962148107402</c:v>
                </c:pt>
                <c:pt idx="12">
                  <c:v>45.236011800590028</c:v>
                </c:pt>
                <c:pt idx="13">
                  <c:v>45.254562728136406</c:v>
                </c:pt>
                <c:pt idx="14">
                  <c:v>45.243062153107658</c:v>
                </c:pt>
                <c:pt idx="15">
                  <c:v>45.195509775488773</c:v>
                </c:pt>
                <c:pt idx="16">
                  <c:v>45.172458622931146</c:v>
                </c:pt>
                <c:pt idx="17">
                  <c:v>45.093704685234265</c:v>
                </c:pt>
                <c:pt idx="18">
                  <c:v>44.990149507475373</c:v>
                </c:pt>
                <c:pt idx="19">
                  <c:v>44.85534276713836</c:v>
                </c:pt>
                <c:pt idx="20">
                  <c:v>44.863243162158106</c:v>
                </c:pt>
                <c:pt idx="21">
                  <c:v>44.770588529426469</c:v>
                </c:pt>
                <c:pt idx="22">
                  <c:v>44.715335766788343</c:v>
                </c:pt>
                <c:pt idx="23">
                  <c:v>44.666933346667335</c:v>
                </c:pt>
                <c:pt idx="24">
                  <c:v>44.644282214110703</c:v>
                </c:pt>
              </c:numCache>
            </c:numRef>
          </c:val>
          <c:smooth val="0"/>
          <c:extLst>
            <c:ext xmlns:c16="http://schemas.microsoft.com/office/drawing/2014/chart" uri="{C3380CC4-5D6E-409C-BE32-E72D297353CC}">
              <c16:uniqueId val="{00000001-949A-45AC-B1DB-0AA5C0007A14}"/>
            </c:ext>
          </c:extLst>
        </c:ser>
        <c:ser>
          <c:idx val="2"/>
          <c:order val="2"/>
          <c:tx>
            <c:v>Separated</c:v>
          </c:tx>
          <c:spPr>
            <a:ln w="25400">
              <a:solidFill>
                <a:srgbClr val="15803D"/>
              </a:solidFill>
              <a:prstDash val="solid"/>
            </a:ln>
          </c:spPr>
          <c:marker>
            <c:symbol val="none"/>
          </c:marker>
          <c:cat>
            <c:strRef>
              <c:f>Results!$B$103:$B$127</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Results!$E$103:$E$127</c:f>
              <c:numCache>
                <c:formatCode>#,##0.00</c:formatCode>
                <c:ptCount val="25"/>
                <c:pt idx="0">
                  <c:v>8.517325866293314</c:v>
                </c:pt>
                <c:pt idx="1">
                  <c:v>7.6454822741137054</c:v>
                </c:pt>
                <c:pt idx="2">
                  <c:v>7.5195759787989402</c:v>
                </c:pt>
                <c:pt idx="3">
                  <c:v>7.605530276513826</c:v>
                </c:pt>
                <c:pt idx="4">
                  <c:v>7.7812890644532224</c:v>
                </c:pt>
                <c:pt idx="5">
                  <c:v>7.9044452222611135</c:v>
                </c:pt>
                <c:pt idx="6">
                  <c:v>8.011150557527877</c:v>
                </c:pt>
                <c:pt idx="7">
                  <c:v>8.0868043402170109</c:v>
                </c:pt>
                <c:pt idx="8">
                  <c:v>8.2256112805640278</c:v>
                </c:pt>
                <c:pt idx="9">
                  <c:v>8.2326116305815287</c:v>
                </c:pt>
                <c:pt idx="10">
                  <c:v>8.2507125356267821</c:v>
                </c:pt>
                <c:pt idx="11">
                  <c:v>8.2598629931496568</c:v>
                </c:pt>
                <c:pt idx="12">
                  <c:v>8.2936646832341623</c:v>
                </c:pt>
                <c:pt idx="13">
                  <c:v>8.2516125806290308</c:v>
                </c:pt>
                <c:pt idx="14">
                  <c:v>8.2602630131506576</c:v>
                </c:pt>
                <c:pt idx="15">
                  <c:v>8.2711135556777844</c:v>
                </c:pt>
                <c:pt idx="16">
                  <c:v>8.2472123606180308</c:v>
                </c:pt>
                <c:pt idx="17">
                  <c:v>8.2389619480974048</c:v>
                </c:pt>
                <c:pt idx="18">
                  <c:v>8.3132656632831647</c:v>
                </c:pt>
                <c:pt idx="19">
                  <c:v>8.330616530826541</c:v>
                </c:pt>
                <c:pt idx="20">
                  <c:v>8.2338116905845293</c:v>
                </c:pt>
                <c:pt idx="21">
                  <c:v>8.2107605380269018</c:v>
                </c:pt>
                <c:pt idx="22">
                  <c:v>8.2220111005550276</c:v>
                </c:pt>
                <c:pt idx="23">
                  <c:v>8.2122106105305264</c:v>
                </c:pt>
                <c:pt idx="24">
                  <c:v>8.2374118705935295</c:v>
                </c:pt>
              </c:numCache>
            </c:numRef>
          </c:val>
          <c:smooth val="0"/>
          <c:extLst>
            <c:ext xmlns:c16="http://schemas.microsoft.com/office/drawing/2014/chart" uri="{C3380CC4-5D6E-409C-BE32-E72D297353CC}">
              <c16:uniqueId val="{00000002-949A-45AC-B1DB-0AA5C0007A14}"/>
            </c:ext>
          </c:extLst>
        </c:ser>
        <c:ser>
          <c:idx val="3"/>
          <c:order val="3"/>
          <c:tx>
            <c:v>Divorced</c:v>
          </c:tx>
          <c:spPr>
            <a:ln w="25400">
              <a:solidFill>
                <a:srgbClr val="B91C1C"/>
              </a:solidFill>
              <a:prstDash val="solid"/>
            </a:ln>
          </c:spPr>
          <c:marker>
            <c:symbol val="none"/>
          </c:marker>
          <c:cat>
            <c:strRef>
              <c:f>Results!$B$103:$B$127</c:f>
              <c:strCach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strCache>
            </c:strRef>
          </c:cat>
          <c:val>
            <c:numRef>
              <c:f>Results!$F$103:$F$127</c:f>
              <c:numCache>
                <c:formatCode>#,##0.00</c:formatCode>
                <c:ptCount val="25"/>
                <c:pt idx="0">
                  <c:v>21.323516175808791</c:v>
                </c:pt>
                <c:pt idx="1">
                  <c:v>24.280014000700035</c:v>
                </c:pt>
                <c:pt idx="2">
                  <c:v>26.608630431521576</c:v>
                </c:pt>
                <c:pt idx="3">
                  <c:v>28.616330816540827</c:v>
                </c:pt>
                <c:pt idx="4">
                  <c:v>30.572378618930948</c:v>
                </c:pt>
                <c:pt idx="5">
                  <c:v>32.404870243512178</c:v>
                </c:pt>
                <c:pt idx="6">
                  <c:v>34.039901995099754</c:v>
                </c:pt>
                <c:pt idx="7">
                  <c:v>35.598079903995199</c:v>
                </c:pt>
                <c:pt idx="8">
                  <c:v>36.948297414870744</c:v>
                </c:pt>
                <c:pt idx="9">
                  <c:v>38.2041602080104</c:v>
                </c:pt>
                <c:pt idx="10">
                  <c:v>39.358867943397172</c:v>
                </c:pt>
                <c:pt idx="11">
                  <c:v>40.4007200360018</c:v>
                </c:pt>
                <c:pt idx="12">
                  <c:v>41.287764388219408</c:v>
                </c:pt>
                <c:pt idx="13">
                  <c:v>42.087404370218508</c:v>
                </c:pt>
                <c:pt idx="14">
                  <c:v>42.739636981849095</c:v>
                </c:pt>
                <c:pt idx="15">
                  <c:v>43.344467223361171</c:v>
                </c:pt>
                <c:pt idx="16">
                  <c:v>43.86414320716036</c:v>
                </c:pt>
                <c:pt idx="17">
                  <c:v>44.356917845892298</c:v>
                </c:pt>
                <c:pt idx="18">
                  <c:v>44.732386619330967</c:v>
                </c:pt>
                <c:pt idx="19">
                  <c:v>45.141107055352769</c:v>
                </c:pt>
                <c:pt idx="20">
                  <c:v>45.480124006200313</c:v>
                </c:pt>
                <c:pt idx="21">
                  <c:v>45.806390319515977</c:v>
                </c:pt>
                <c:pt idx="22">
                  <c:v>46.037601880094002</c:v>
                </c:pt>
                <c:pt idx="23">
                  <c:v>46.243262163108156</c:v>
                </c:pt>
                <c:pt idx="24">
                  <c:v>46.373618680934044</c:v>
                </c:pt>
              </c:numCache>
            </c:numRef>
          </c:val>
          <c:smooth val="0"/>
          <c:extLst>
            <c:ext xmlns:c16="http://schemas.microsoft.com/office/drawing/2014/chart" uri="{C3380CC4-5D6E-409C-BE32-E72D297353CC}">
              <c16:uniqueId val="{00000003-949A-45AC-B1DB-0AA5C0007A1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4"/>
        <c:tickMarkSkip val="4"/>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People</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Married, Markov sample</c:v>
          </c:tx>
          <c:spPr>
            <a:ln w="25400">
              <a:solidFill>
                <a:srgbClr val="0E4F92"/>
              </a:solidFill>
              <a:prstDash val="solid"/>
            </a:ln>
          </c:spPr>
          <c:marker>
            <c:symbol val="none"/>
          </c:marker>
          <c:xVal>
            <c:numRef>
              <c:f>Results!$D$51:$D$100</c:f>
              <c:numCache>
                <c:formatCode>#,##0.00</c:formatCode>
                <c:ptCount val="50"/>
                <c:pt idx="0">
                  <c:v>33</c:v>
                </c:pt>
                <c:pt idx="1">
                  <c:v>35</c:v>
                </c:pt>
                <c:pt idx="2">
                  <c:v>37</c:v>
                </c:pt>
                <c:pt idx="3">
                  <c:v>37</c:v>
                </c:pt>
                <c:pt idx="4">
                  <c:v>38</c:v>
                </c:pt>
                <c:pt idx="5">
                  <c:v>39</c:v>
                </c:pt>
                <c:pt idx="6">
                  <c:v>39</c:v>
                </c:pt>
                <c:pt idx="7">
                  <c:v>40</c:v>
                </c:pt>
                <c:pt idx="8">
                  <c:v>40</c:v>
                </c:pt>
                <c:pt idx="9">
                  <c:v>40</c:v>
                </c:pt>
                <c:pt idx="10">
                  <c:v>41</c:v>
                </c:pt>
                <c:pt idx="11">
                  <c:v>41</c:v>
                </c:pt>
                <c:pt idx="12">
                  <c:v>41</c:v>
                </c:pt>
                <c:pt idx="13">
                  <c:v>42</c:v>
                </c:pt>
                <c:pt idx="14">
                  <c:v>42</c:v>
                </c:pt>
                <c:pt idx="15">
                  <c:v>42</c:v>
                </c:pt>
                <c:pt idx="16">
                  <c:v>43</c:v>
                </c:pt>
                <c:pt idx="17">
                  <c:v>43</c:v>
                </c:pt>
                <c:pt idx="18">
                  <c:v>43</c:v>
                </c:pt>
                <c:pt idx="19">
                  <c:v>43</c:v>
                </c:pt>
                <c:pt idx="20">
                  <c:v>44</c:v>
                </c:pt>
                <c:pt idx="21">
                  <c:v>44</c:v>
                </c:pt>
                <c:pt idx="22">
                  <c:v>44</c:v>
                </c:pt>
                <c:pt idx="23">
                  <c:v>44</c:v>
                </c:pt>
                <c:pt idx="24">
                  <c:v>45</c:v>
                </c:pt>
                <c:pt idx="25">
                  <c:v>45</c:v>
                </c:pt>
                <c:pt idx="26">
                  <c:v>45</c:v>
                </c:pt>
                <c:pt idx="27">
                  <c:v>45</c:v>
                </c:pt>
                <c:pt idx="28">
                  <c:v>46</c:v>
                </c:pt>
                <c:pt idx="29">
                  <c:v>46</c:v>
                </c:pt>
                <c:pt idx="30">
                  <c:v>46</c:v>
                </c:pt>
                <c:pt idx="31">
                  <c:v>46</c:v>
                </c:pt>
                <c:pt idx="32">
                  <c:v>47</c:v>
                </c:pt>
                <c:pt idx="33">
                  <c:v>47</c:v>
                </c:pt>
                <c:pt idx="34">
                  <c:v>47</c:v>
                </c:pt>
                <c:pt idx="35">
                  <c:v>47</c:v>
                </c:pt>
                <c:pt idx="36">
                  <c:v>48</c:v>
                </c:pt>
                <c:pt idx="37">
                  <c:v>48</c:v>
                </c:pt>
                <c:pt idx="38">
                  <c:v>48</c:v>
                </c:pt>
                <c:pt idx="39">
                  <c:v>49</c:v>
                </c:pt>
                <c:pt idx="40">
                  <c:v>49</c:v>
                </c:pt>
                <c:pt idx="41">
                  <c:v>49</c:v>
                </c:pt>
                <c:pt idx="42">
                  <c:v>50</c:v>
                </c:pt>
                <c:pt idx="43">
                  <c:v>50</c:v>
                </c:pt>
                <c:pt idx="44">
                  <c:v>51</c:v>
                </c:pt>
                <c:pt idx="45">
                  <c:v>51</c:v>
                </c:pt>
                <c:pt idx="46">
                  <c:v>52</c:v>
                </c:pt>
                <c:pt idx="47">
                  <c:v>53</c:v>
                </c:pt>
                <c:pt idx="48">
                  <c:v>54</c:v>
                </c:pt>
                <c:pt idx="49">
                  <c:v>57</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59E-40D5-B1A6-3310C66D2955}"/>
            </c:ext>
          </c:extLst>
        </c:ser>
        <c:ser>
          <c:idx val="1"/>
          <c:order val="1"/>
          <c:tx>
            <c:v>Married, multinomial</c:v>
          </c:tx>
          <c:spPr>
            <a:ln w="25400">
              <a:solidFill>
                <a:srgbClr val="B45309"/>
              </a:solidFill>
              <a:prstDash val="dash"/>
            </a:ln>
          </c:spPr>
          <c:marker>
            <c:symbol val="none"/>
          </c:marker>
          <c:xVal>
            <c:numRef>
              <c:f>Results!$E$51:$E$100</c:f>
              <c:numCache>
                <c:formatCode>#,##0.00</c:formatCode>
                <c:ptCount val="50"/>
                <c:pt idx="0">
                  <c:v>33</c:v>
                </c:pt>
                <c:pt idx="1">
                  <c:v>35</c:v>
                </c:pt>
                <c:pt idx="2">
                  <c:v>37</c:v>
                </c:pt>
                <c:pt idx="3">
                  <c:v>37</c:v>
                </c:pt>
                <c:pt idx="4">
                  <c:v>38</c:v>
                </c:pt>
                <c:pt idx="5">
                  <c:v>39</c:v>
                </c:pt>
                <c:pt idx="6">
                  <c:v>39</c:v>
                </c:pt>
                <c:pt idx="7">
                  <c:v>39</c:v>
                </c:pt>
                <c:pt idx="8">
                  <c:v>40</c:v>
                </c:pt>
                <c:pt idx="9">
                  <c:v>40</c:v>
                </c:pt>
                <c:pt idx="10">
                  <c:v>41</c:v>
                </c:pt>
                <c:pt idx="11">
                  <c:v>41</c:v>
                </c:pt>
                <c:pt idx="12">
                  <c:v>41</c:v>
                </c:pt>
                <c:pt idx="13">
                  <c:v>42</c:v>
                </c:pt>
                <c:pt idx="14">
                  <c:v>42</c:v>
                </c:pt>
                <c:pt idx="15">
                  <c:v>42</c:v>
                </c:pt>
                <c:pt idx="16">
                  <c:v>42</c:v>
                </c:pt>
                <c:pt idx="17">
                  <c:v>43</c:v>
                </c:pt>
                <c:pt idx="18">
                  <c:v>43</c:v>
                </c:pt>
                <c:pt idx="19">
                  <c:v>43</c:v>
                </c:pt>
                <c:pt idx="20">
                  <c:v>44</c:v>
                </c:pt>
                <c:pt idx="21">
                  <c:v>44</c:v>
                </c:pt>
                <c:pt idx="22">
                  <c:v>44</c:v>
                </c:pt>
                <c:pt idx="23">
                  <c:v>44</c:v>
                </c:pt>
                <c:pt idx="24">
                  <c:v>44</c:v>
                </c:pt>
                <c:pt idx="25">
                  <c:v>45</c:v>
                </c:pt>
                <c:pt idx="26">
                  <c:v>45</c:v>
                </c:pt>
                <c:pt idx="27">
                  <c:v>45</c:v>
                </c:pt>
                <c:pt idx="28">
                  <c:v>45</c:v>
                </c:pt>
                <c:pt idx="29">
                  <c:v>46</c:v>
                </c:pt>
                <c:pt idx="30">
                  <c:v>46</c:v>
                </c:pt>
                <c:pt idx="31">
                  <c:v>46</c:v>
                </c:pt>
                <c:pt idx="32">
                  <c:v>47</c:v>
                </c:pt>
                <c:pt idx="33">
                  <c:v>47</c:v>
                </c:pt>
                <c:pt idx="34">
                  <c:v>47</c:v>
                </c:pt>
                <c:pt idx="35">
                  <c:v>47</c:v>
                </c:pt>
                <c:pt idx="36">
                  <c:v>48</c:v>
                </c:pt>
                <c:pt idx="37">
                  <c:v>48</c:v>
                </c:pt>
                <c:pt idx="38">
                  <c:v>48</c:v>
                </c:pt>
                <c:pt idx="39">
                  <c:v>49</c:v>
                </c:pt>
                <c:pt idx="40">
                  <c:v>49</c:v>
                </c:pt>
                <c:pt idx="41">
                  <c:v>49</c:v>
                </c:pt>
                <c:pt idx="42">
                  <c:v>50</c:v>
                </c:pt>
                <c:pt idx="43">
                  <c:v>50</c:v>
                </c:pt>
                <c:pt idx="44">
                  <c:v>51</c:v>
                </c:pt>
                <c:pt idx="45">
                  <c:v>51</c:v>
                </c:pt>
                <c:pt idx="46">
                  <c:v>52</c:v>
                </c:pt>
                <c:pt idx="47">
                  <c:v>53</c:v>
                </c:pt>
                <c:pt idx="48">
                  <c:v>54</c:v>
                </c:pt>
                <c:pt idx="49">
                  <c:v>56</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A59E-40D5-B1A6-3310C66D2955}"/>
            </c:ext>
          </c:extLst>
        </c:ser>
        <c:dLbls>
          <c:showLegendKey val="0"/>
          <c:showVal val="0"/>
          <c:showCatName val="0"/>
          <c:showSerName val="0"/>
          <c:showPercent val="0"/>
          <c:showBubbleSize val="0"/>
        </c:dLbls>
        <c:axId val="10"/>
        <c:axId val="20"/>
      </c:scatterChart>
      <c:valAx>
        <c:axId val="10"/>
        <c:scaling>
          <c:orientation val="minMax"/>
          <c:min val="25"/>
        </c:scaling>
        <c:delete val="0"/>
        <c:axPos val="b"/>
        <c:title>
          <c:tx>
            <c:rich>
              <a:bodyPr/>
              <a:lstStyle/>
              <a:p>
                <a:pPr>
                  <a:defRPr/>
                </a:pPr>
                <a:r>
                  <a:rPr lang="en-US"/>
                  <a:t>People</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0"/>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ht="26.25"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55" t="s">
        <v>20</v>
      </c>
      <c r="C16" s="5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ht="26.25"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66</v>
      </c>
      <c r="C57" s="10" t="s">
        <v>67</v>
      </c>
    </row>
    <row r="58" spans="2:3" x14ac:dyDescent="0.45">
      <c r="B58" s="9" t="s">
        <v>68</v>
      </c>
      <c r="C58" s="10" t="s">
        <v>69</v>
      </c>
    </row>
    <row r="59" spans="2:3" ht="12" customHeight="1" x14ac:dyDescent="0.45"/>
    <row r="60" spans="2:3" ht="22.05" customHeight="1" x14ac:dyDescent="0.5">
      <c r="B60" s="7" t="s">
        <v>70</v>
      </c>
      <c r="C60" s="8"/>
    </row>
    <row r="61" spans="2:3" x14ac:dyDescent="0.45">
      <c r="B61" s="20" t="s">
        <v>71</v>
      </c>
      <c r="C61" s="10" t="s">
        <v>72</v>
      </c>
    </row>
    <row r="62" spans="2:3" x14ac:dyDescent="0.45">
      <c r="B62" s="20" t="s">
        <v>73</v>
      </c>
      <c r="C62" s="10" t="s">
        <v>74</v>
      </c>
    </row>
    <row r="63" spans="2:3" x14ac:dyDescent="0.45">
      <c r="B63" s="20" t="s">
        <v>75</v>
      </c>
      <c r="C63" s="10" t="s">
        <v>76</v>
      </c>
    </row>
    <row r="64" spans="2:3" x14ac:dyDescent="0.45">
      <c r="B64" s="20" t="s">
        <v>77</v>
      </c>
      <c r="C64" s="10" t="s">
        <v>78</v>
      </c>
    </row>
    <row r="65" spans="2:3" ht="26.25" x14ac:dyDescent="0.45">
      <c r="B65" s="20" t="s">
        <v>79</v>
      </c>
      <c r="C65" s="10" t="s">
        <v>80</v>
      </c>
    </row>
    <row r="66" spans="2:3" ht="12" customHeight="1" x14ac:dyDescent="0.45"/>
    <row r="67" spans="2:3" ht="22.05" customHeight="1" x14ac:dyDescent="0.5">
      <c r="B67" s="7" t="s">
        <v>81</v>
      </c>
      <c r="C67" s="8"/>
    </row>
    <row r="68" spans="2:3" x14ac:dyDescent="0.45">
      <c r="B68" s="9" t="s">
        <v>82</v>
      </c>
      <c r="C68" s="10" t="s">
        <v>83</v>
      </c>
    </row>
    <row r="69" spans="2:3" ht="16.05" customHeight="1" x14ac:dyDescent="0.45"/>
    <row r="70" spans="2:3" x14ac:dyDescent="0.45">
      <c r="B70" s="53" t="s">
        <v>84</v>
      </c>
      <c r="C70" s="54"/>
    </row>
  </sheetData>
  <mergeCells count="2">
    <mergeCell ref="B70:C70"/>
    <mergeCell ref="B16:C16"/>
  </mergeCells>
  <hyperlinks>
    <hyperlink ref="D4" location="'Inputs'!A1" display="Next:  Inputs  ▸" xr:uid="{00000000-0004-0000-0000-000000000000}"/>
    <hyperlink ref="B39" location="'Inputs'!A1" display="Inputs" xr:uid="{00000000-0004-0000-0000-000001000000}"/>
    <hyperlink ref="B40" location="'Chain'!A1" display="Chain" xr:uid="{00000000-0004-0000-0000-000002000000}"/>
    <hyperlink ref="B41" location="'Years'!A1" display="Years"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5"/>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85</v>
      </c>
      <c r="C3" s="1"/>
      <c r="D3" s="1"/>
      <c r="E3" s="1"/>
      <c r="F3" s="1"/>
      <c r="G3" s="1"/>
      <c r="H3" s="1"/>
      <c r="I3" s="1"/>
      <c r="J3" s="1"/>
    </row>
    <row r="4" spans="1:10" ht="20" customHeight="1" x14ac:dyDescent="0.45">
      <c r="A4" s="5"/>
      <c r="B4" s="22" t="s">
        <v>86</v>
      </c>
      <c r="C4" s="5"/>
      <c r="D4" s="5"/>
      <c r="E4" s="5"/>
      <c r="F4" s="5"/>
      <c r="G4" s="5"/>
      <c r="H4" s="5"/>
      <c r="I4" s="5"/>
      <c r="J4" s="6" t="s">
        <v>87</v>
      </c>
    </row>
    <row r="5" spans="1:10" ht="8" customHeight="1" x14ac:dyDescent="0.45"/>
    <row r="6" spans="1:10" ht="20" customHeight="1" x14ac:dyDescent="0.45">
      <c r="B6" s="56" t="s">
        <v>88</v>
      </c>
      <c r="C6" s="54"/>
      <c r="D6" s="54"/>
      <c r="E6" s="54"/>
      <c r="F6" s="54"/>
      <c r="G6" s="54"/>
      <c r="H6" s="54"/>
      <c r="I6" s="54"/>
      <c r="J6" s="54"/>
    </row>
    <row r="7" spans="1:10" ht="6" customHeight="1" x14ac:dyDescent="0.45"/>
    <row r="8" spans="1:10" ht="22.05" customHeight="1" x14ac:dyDescent="0.5">
      <c r="B8" s="7" t="s">
        <v>89</v>
      </c>
      <c r="C8" s="8"/>
      <c r="D8" s="8"/>
      <c r="E8" s="8"/>
      <c r="F8" s="8"/>
      <c r="G8" s="8"/>
      <c r="H8" s="8"/>
      <c r="I8" s="8"/>
      <c r="J8" s="8"/>
    </row>
    <row r="9" spans="1:10" ht="18" customHeight="1" x14ac:dyDescent="0.45">
      <c r="B9" s="13" t="s">
        <v>90</v>
      </c>
    </row>
    <row r="10" spans="1:10" ht="18" customHeight="1" x14ac:dyDescent="0.45">
      <c r="B10" s="23" t="s">
        <v>91</v>
      </c>
      <c r="C10" s="23" t="s">
        <v>92</v>
      </c>
      <c r="D10" s="24" t="s">
        <v>93</v>
      </c>
      <c r="E10" s="23" t="s">
        <v>94</v>
      </c>
      <c r="F10" s="5"/>
      <c r="G10" s="5"/>
      <c r="H10" s="5"/>
      <c r="I10" s="5"/>
      <c r="J10" s="23" t="s">
        <v>95</v>
      </c>
    </row>
    <row r="11" spans="1:10" x14ac:dyDescent="0.45">
      <c r="B11" s="25" t="s">
        <v>96</v>
      </c>
      <c r="C11" s="26" t="s">
        <v>97</v>
      </c>
      <c r="D11" s="27">
        <v>43</v>
      </c>
      <c r="E11" s="26" t="s">
        <v>98</v>
      </c>
      <c r="F11" s="28"/>
      <c r="G11" s="28"/>
      <c r="H11" s="28"/>
      <c r="I11" s="28"/>
      <c r="J11" s="29" t="s">
        <v>99</v>
      </c>
    </row>
    <row r="12" spans="1:10" x14ac:dyDescent="0.45">
      <c r="B12" s="25" t="s">
        <v>100</v>
      </c>
      <c r="C12" s="26" t="s">
        <v>97</v>
      </c>
      <c r="D12" s="27">
        <v>29</v>
      </c>
      <c r="E12" s="26" t="s">
        <v>98</v>
      </c>
      <c r="F12" s="28"/>
      <c r="G12" s="28"/>
      <c r="H12" s="28"/>
      <c r="I12" s="28"/>
      <c r="J12" s="29"/>
    </row>
    <row r="13" spans="1:10" x14ac:dyDescent="0.45">
      <c r="B13" s="25" t="s">
        <v>101</v>
      </c>
      <c r="C13" s="26" t="s">
        <v>97</v>
      </c>
      <c r="D13" s="27">
        <v>11</v>
      </c>
      <c r="E13" s="26" t="s">
        <v>98</v>
      </c>
      <c r="F13" s="28"/>
      <c r="G13" s="28"/>
      <c r="H13" s="28"/>
      <c r="I13" s="28"/>
      <c r="J13" s="29"/>
    </row>
    <row r="14" spans="1:10" x14ac:dyDescent="0.45">
      <c r="B14" s="25" t="s">
        <v>102</v>
      </c>
      <c r="C14" s="26" t="s">
        <v>97</v>
      </c>
      <c r="D14" s="27">
        <v>17</v>
      </c>
      <c r="E14" s="26" t="s">
        <v>98</v>
      </c>
      <c r="F14" s="28"/>
      <c r="G14" s="28"/>
      <c r="H14" s="28"/>
      <c r="I14" s="28"/>
      <c r="J14" s="29"/>
    </row>
    <row r="15" spans="1:10" ht="8" customHeight="1" x14ac:dyDescent="0.45"/>
  </sheetData>
  <mergeCells count="1">
    <mergeCell ref="B6:J6"/>
  </mergeCells>
  <dataValidations count="1">
    <dataValidation type="whole" showErrorMessage="1" errorTitle="Whole number" error="Enter a whole number." sqref="D11:D14" xr:uid="{00000000-0002-0000-0100-000000000000}">
      <formula1>0</formula1>
      <formula2>1000000</formula2>
    </dataValidation>
  </dataValidations>
  <hyperlinks>
    <hyperlink ref="B4" location="'About'!A1" display="◂  About" xr:uid="{00000000-0004-0000-0100-000000000000}"/>
    <hyperlink ref="J4" location="'Chain'!A1" display="Next:  Chain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24"/>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26" customWidth="1"/>
    <col min="3" max="7" width="10" customWidth="1"/>
    <col min="8" max="8" width="3" customWidth="1"/>
    <col min="9" max="9" width="70"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103</v>
      </c>
      <c r="C3" s="1"/>
      <c r="D3" s="1"/>
      <c r="E3" s="1"/>
      <c r="F3" s="1"/>
      <c r="G3" s="1"/>
      <c r="H3" s="1"/>
      <c r="I3" s="1"/>
    </row>
    <row r="4" spans="1:9" ht="20" customHeight="1" x14ac:dyDescent="0.45">
      <c r="A4" s="5"/>
      <c r="B4" s="22" t="s">
        <v>104</v>
      </c>
      <c r="C4" s="5"/>
      <c r="D4" s="5"/>
      <c r="E4" s="5"/>
      <c r="F4" s="5"/>
      <c r="G4" s="5"/>
      <c r="H4" s="5"/>
      <c r="I4" s="6" t="s">
        <v>105</v>
      </c>
    </row>
    <row r="5" spans="1:9" ht="8" customHeight="1" x14ac:dyDescent="0.45"/>
    <row r="6" spans="1:9" ht="22.05" customHeight="1" x14ac:dyDescent="0.5">
      <c r="B6" s="7" t="s">
        <v>106</v>
      </c>
      <c r="C6" s="8"/>
      <c r="D6" s="8"/>
      <c r="E6" s="8"/>
      <c r="F6" s="8"/>
      <c r="G6" s="8"/>
      <c r="H6" s="8"/>
      <c r="I6" s="8"/>
    </row>
    <row r="7" spans="1:9" ht="18" customHeight="1" x14ac:dyDescent="0.45">
      <c r="B7" s="13" t="s">
        <v>107</v>
      </c>
    </row>
    <row r="8" spans="1:9" ht="18" customHeight="1" x14ac:dyDescent="0.45">
      <c r="B8" s="30" t="s">
        <v>108</v>
      </c>
      <c r="C8" s="31" t="s">
        <v>109</v>
      </c>
      <c r="D8" s="31" t="s">
        <v>110</v>
      </c>
      <c r="E8" s="31" t="s">
        <v>111</v>
      </c>
      <c r="F8" s="31" t="s">
        <v>112</v>
      </c>
      <c r="G8" s="31" t="s">
        <v>113</v>
      </c>
      <c r="H8" s="5"/>
      <c r="I8" s="5"/>
    </row>
    <row r="9" spans="1:9" x14ac:dyDescent="0.45">
      <c r="B9" s="32" t="s">
        <v>109</v>
      </c>
      <c r="C9" s="33">
        <v>0.85</v>
      </c>
      <c r="D9" s="33">
        <v>0.12</v>
      </c>
      <c r="E9" s="33">
        <v>0.02</v>
      </c>
      <c r="F9" s="33">
        <v>0.01</v>
      </c>
      <c r="G9" s="34">
        <f>SUM(C9:F9)</f>
        <v>1</v>
      </c>
      <c r="H9" s="28"/>
      <c r="I9" s="26" t="s">
        <v>114</v>
      </c>
    </row>
    <row r="10" spans="1:9" x14ac:dyDescent="0.45">
      <c r="B10" s="32" t="s">
        <v>110</v>
      </c>
      <c r="C10" s="33">
        <v>0</v>
      </c>
      <c r="D10" s="33">
        <v>0.88</v>
      </c>
      <c r="E10" s="33">
        <v>0.08</v>
      </c>
      <c r="F10" s="33">
        <v>0.04</v>
      </c>
      <c r="G10" s="34">
        <f>SUM(C10:F10)</f>
        <v>1</v>
      </c>
      <c r="H10" s="28"/>
      <c r="I10" s="26" t="s">
        <v>115</v>
      </c>
    </row>
    <row r="11" spans="1:9" x14ac:dyDescent="0.45">
      <c r="B11" s="32" t="s">
        <v>111</v>
      </c>
      <c r="C11" s="33">
        <v>0</v>
      </c>
      <c r="D11" s="33">
        <v>0.13</v>
      </c>
      <c r="E11" s="33">
        <v>0.45</v>
      </c>
      <c r="F11" s="33">
        <v>0.42</v>
      </c>
      <c r="G11" s="34">
        <f>SUM(C11:F11)</f>
        <v>1</v>
      </c>
      <c r="H11" s="28"/>
      <c r="I11" s="28"/>
    </row>
    <row r="12" spans="1:9" x14ac:dyDescent="0.45">
      <c r="B12" s="32" t="s">
        <v>112</v>
      </c>
      <c r="C12" s="33">
        <v>0</v>
      </c>
      <c r="D12" s="33">
        <v>0.09</v>
      </c>
      <c r="E12" s="33">
        <v>0.02</v>
      </c>
      <c r="F12" s="33">
        <v>0.89</v>
      </c>
      <c r="G12" s="34">
        <f>SUM(C12:F12)</f>
        <v>1</v>
      </c>
      <c r="H12" s="28"/>
      <c r="I12" s="26" t="s">
        <v>116</v>
      </c>
    </row>
    <row r="13" spans="1:9" x14ac:dyDescent="0.45">
      <c r="B13" s="32" t="s">
        <v>117</v>
      </c>
      <c r="C13" s="35">
        <f>N_Sgl</f>
        <v>43</v>
      </c>
      <c r="D13" s="35">
        <f>N_Mar</f>
        <v>29</v>
      </c>
      <c r="E13" s="35">
        <f>N_Sep</f>
        <v>11</v>
      </c>
      <c r="F13" s="35">
        <f>N_Div</f>
        <v>17</v>
      </c>
      <c r="G13" s="35">
        <f>SUM(C13:F13)</f>
        <v>100</v>
      </c>
      <c r="H13" s="28"/>
      <c r="I13" s="26" t="s">
        <v>118</v>
      </c>
    </row>
    <row r="14" spans="1:9" ht="8" customHeight="1" x14ac:dyDescent="0.45"/>
    <row r="15" spans="1:9" ht="22.05" customHeight="1" x14ac:dyDescent="0.5">
      <c r="B15" s="7" t="s">
        <v>119</v>
      </c>
      <c r="C15" s="8"/>
      <c r="D15" s="8"/>
      <c r="E15" s="8"/>
      <c r="F15" s="8"/>
      <c r="G15" s="8"/>
      <c r="H15" s="8"/>
      <c r="I15" s="8"/>
    </row>
    <row r="16" spans="1:9" ht="18" customHeight="1" x14ac:dyDescent="0.45">
      <c r="B16" s="13" t="s">
        <v>120</v>
      </c>
    </row>
    <row r="17" spans="2:9" ht="18" customHeight="1" x14ac:dyDescent="0.45">
      <c r="B17" s="30" t="s">
        <v>121</v>
      </c>
      <c r="C17" s="31" t="s">
        <v>109</v>
      </c>
      <c r="D17" s="31" t="s">
        <v>110</v>
      </c>
      <c r="E17" s="31" t="s">
        <v>111</v>
      </c>
      <c r="F17" s="31" t="s">
        <v>112</v>
      </c>
      <c r="G17" s="5"/>
      <c r="H17" s="5"/>
      <c r="I17" s="5"/>
    </row>
    <row r="18" spans="2:9" x14ac:dyDescent="0.45">
      <c r="B18" s="32" t="s">
        <v>109</v>
      </c>
      <c r="C18" s="36">
        <f t="array" ref="C18:F21">_xll.VoseMarkovMatrix(TMat,25)</f>
        <v>1.7197809852208125E-2</v>
      </c>
      <c r="D18" s="36">
        <v>0.45028533818564187</v>
      </c>
      <c r="E18" s="36">
        <v>8.2646049203637495E-2</v>
      </c>
      <c r="F18" s="36">
        <v>0.44987080275851249</v>
      </c>
      <c r="G18" s="28"/>
      <c r="H18" s="28"/>
      <c r="I18" s="26" t="s">
        <v>122</v>
      </c>
    </row>
    <row r="19" spans="2:9" x14ac:dyDescent="0.45">
      <c r="B19" s="32" t="s">
        <v>110</v>
      </c>
      <c r="C19" s="36">
        <v>0</v>
      </c>
      <c r="D19" s="36">
        <v>0.44598214802269437</v>
      </c>
      <c r="E19" s="36">
        <v>8.2139654036049808E-2</v>
      </c>
      <c r="F19" s="36">
        <v>0.47187819794125585</v>
      </c>
      <c r="G19" s="28"/>
      <c r="H19" s="28"/>
      <c r="I19" s="26" t="s">
        <v>123</v>
      </c>
    </row>
    <row r="20" spans="2:9" x14ac:dyDescent="0.45">
      <c r="B20" s="32" t="s">
        <v>111</v>
      </c>
      <c r="C20" s="36">
        <v>0</v>
      </c>
      <c r="D20" s="36">
        <v>0.44301444841287052</v>
      </c>
      <c r="E20" s="36">
        <v>8.1653873236434915E-2</v>
      </c>
      <c r="F20" s="36">
        <v>0.47533167835069462</v>
      </c>
      <c r="G20" s="28"/>
      <c r="H20" s="28"/>
      <c r="I20" s="28"/>
    </row>
    <row r="21" spans="2:9" x14ac:dyDescent="0.45">
      <c r="B21" s="32" t="s">
        <v>112</v>
      </c>
      <c r="C21" s="36">
        <v>0</v>
      </c>
      <c r="D21" s="36">
        <v>0.44265092415924534</v>
      </c>
      <c r="E21" s="36">
        <v>8.1594367655612121E-2</v>
      </c>
      <c r="F21" s="36">
        <v>0.47575470818514254</v>
      </c>
      <c r="G21" s="28"/>
      <c r="H21" s="28"/>
      <c r="I21" s="28"/>
    </row>
    <row r="22" spans="2:9" x14ac:dyDescent="0.45">
      <c r="B22" s="32" t="s">
        <v>124</v>
      </c>
      <c r="C22" s="37">
        <f t="array" ref="C22:F22">MMULT(StartRow,Matrix_25)</f>
        <v>0.73950582364494932</v>
      </c>
      <c r="D22" s="37">
        <v>44.693976477889493</v>
      </c>
      <c r="E22" s="37">
        <v>8.2211269385480463</v>
      </c>
      <c r="F22" s="37">
        <v>46.345390759917521</v>
      </c>
      <c r="G22" s="28"/>
      <c r="H22" s="28"/>
      <c r="I22" s="26" t="s">
        <v>125</v>
      </c>
    </row>
    <row r="23" spans="2:9" x14ac:dyDescent="0.45">
      <c r="B23" s="32" t="s">
        <v>126</v>
      </c>
      <c r="C23" s="38">
        <f t="array" aca="1" ref="C23:F23" ca="1">_xll.VoseMarkovSample(StartRow,TMat,25)</f>
        <v>0</v>
      </c>
      <c r="D23" s="38">
        <f ca="1"/>
        <v>53</v>
      </c>
      <c r="E23" s="38">
        <f ca="1"/>
        <v>5</v>
      </c>
      <c r="F23" s="38">
        <f ca="1"/>
        <v>42</v>
      </c>
      <c r="G23" s="28"/>
      <c r="H23" s="28"/>
      <c r="I23" s="26" t="s">
        <v>127</v>
      </c>
    </row>
    <row r="24" spans="2:9" ht="8" customHeight="1" x14ac:dyDescent="0.45"/>
  </sheetData>
  <dataValidations count="1">
    <dataValidation type="decimal" showErrorMessage="1" errorTitle="Probability" error="Enter a value between 0% and 100%." sqref="C9:F12" xr:uid="{00000000-0002-0000-0200-000000000000}">
      <formula1>0</formula1>
      <formula2>1</formula2>
    </dataValidation>
  </dataValidations>
  <hyperlinks>
    <hyperlink ref="B4" location="'Inputs'!A1" display="◂  Inputs" xr:uid="{00000000-0004-0000-0200-000000000000}"/>
    <hyperlink ref="I4" location="'Years'!A1" display="Next:  Years  ▸" xr:uid="{00000000-0004-0000-0200-000001000000}"/>
  </hyperlinks>
  <printOptions horizontalCentered="1"/>
  <pageMargins left="0.4" right="0.4" top="0.5" bottom="0.6" header="0.25" footer="0.25"/>
  <pageSetup paperSize="9" scale="92"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X52"/>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8" customWidth="1"/>
    <col min="3" max="18" width="7.59765625" customWidth="1"/>
    <col min="19" max="22" width="9.3984375" customWidth="1"/>
    <col min="23" max="23" width="2" customWidth="1"/>
    <col min="24" max="24" width="44" customWidth="1"/>
  </cols>
  <sheetData>
    <row r="1" spans="1:24" ht="6" customHeight="1" x14ac:dyDescent="0.45"/>
    <row r="2" spans="1:24" ht="30" customHeight="1" x14ac:dyDescent="0.45">
      <c r="A2" s="1"/>
      <c r="B2" s="21" t="s">
        <v>0</v>
      </c>
      <c r="C2" s="1"/>
      <c r="D2" s="1"/>
      <c r="E2" s="1"/>
      <c r="F2" s="1"/>
      <c r="G2" s="1"/>
      <c r="H2" s="1"/>
      <c r="I2" s="1"/>
      <c r="J2" s="1"/>
      <c r="K2" s="1"/>
      <c r="L2" s="1"/>
      <c r="M2" s="1"/>
      <c r="N2" s="1"/>
      <c r="O2" s="1"/>
      <c r="P2" s="1"/>
      <c r="Q2" s="1"/>
      <c r="R2" s="1"/>
      <c r="S2" s="1"/>
      <c r="T2" s="1"/>
      <c r="U2" s="1"/>
      <c r="V2" s="1"/>
      <c r="W2" s="1"/>
      <c r="X2" s="3" t="s">
        <v>1</v>
      </c>
    </row>
    <row r="3" spans="1:24" ht="20" customHeight="1" x14ac:dyDescent="0.45">
      <c r="A3" s="1"/>
      <c r="B3" s="4" t="s">
        <v>128</v>
      </c>
      <c r="C3" s="1"/>
      <c r="D3" s="1"/>
      <c r="E3" s="1"/>
      <c r="F3" s="1"/>
      <c r="G3" s="1"/>
      <c r="H3" s="1"/>
      <c r="I3" s="1"/>
      <c r="J3" s="1"/>
      <c r="K3" s="1"/>
      <c r="L3" s="1"/>
      <c r="M3" s="1"/>
      <c r="N3" s="1"/>
      <c r="O3" s="1"/>
      <c r="P3" s="1"/>
      <c r="Q3" s="1"/>
      <c r="R3" s="1"/>
      <c r="S3" s="1"/>
      <c r="T3" s="1"/>
      <c r="U3" s="1"/>
      <c r="V3" s="1"/>
      <c r="W3" s="1"/>
      <c r="X3" s="1"/>
    </row>
    <row r="4" spans="1:24" ht="20" customHeight="1" x14ac:dyDescent="0.45">
      <c r="A4" s="5"/>
      <c r="B4" s="22" t="s">
        <v>129</v>
      </c>
      <c r="C4" s="5"/>
      <c r="D4" s="5"/>
      <c r="E4" s="5"/>
      <c r="F4" s="5"/>
      <c r="G4" s="5"/>
      <c r="H4" s="5"/>
      <c r="I4" s="5"/>
      <c r="J4" s="5"/>
      <c r="K4" s="5"/>
      <c r="L4" s="5"/>
      <c r="M4" s="5"/>
      <c r="N4" s="5"/>
      <c r="O4" s="5"/>
      <c r="P4" s="5"/>
      <c r="Q4" s="5"/>
      <c r="R4" s="5"/>
      <c r="S4" s="5"/>
      <c r="T4" s="5"/>
      <c r="U4" s="5"/>
      <c r="V4" s="5"/>
      <c r="W4" s="5"/>
      <c r="X4" s="6" t="s">
        <v>130</v>
      </c>
    </row>
    <row r="5" spans="1:24" ht="8" customHeight="1" x14ac:dyDescent="0.45"/>
    <row r="6" spans="1:24" ht="22.05" customHeight="1" x14ac:dyDescent="0.5">
      <c r="B6" s="7" t="s">
        <v>131</v>
      </c>
      <c r="C6" s="8"/>
      <c r="D6" s="8"/>
      <c r="E6" s="8"/>
      <c r="F6" s="8"/>
      <c r="G6" s="8"/>
      <c r="H6" s="8"/>
      <c r="I6" s="8"/>
      <c r="J6" s="8"/>
      <c r="K6" s="8"/>
      <c r="L6" s="8"/>
      <c r="M6" s="8"/>
      <c r="N6" s="8"/>
      <c r="O6" s="8"/>
      <c r="P6" s="8"/>
      <c r="Q6" s="8"/>
      <c r="R6" s="8"/>
      <c r="S6" s="8"/>
      <c r="T6" s="8"/>
      <c r="U6" s="8"/>
      <c r="V6" s="8"/>
      <c r="W6" s="8"/>
      <c r="X6" s="8"/>
    </row>
    <row r="7" spans="1:24" ht="18" customHeight="1" x14ac:dyDescent="0.45">
      <c r="B7" s="13" t="s">
        <v>132</v>
      </c>
    </row>
    <row r="8" spans="1:24" ht="18" customHeight="1" x14ac:dyDescent="0.45">
      <c r="B8" s="39" t="s">
        <v>133</v>
      </c>
      <c r="C8" s="39" t="s">
        <v>134</v>
      </c>
      <c r="D8" s="40"/>
      <c r="E8" s="40"/>
      <c r="F8" s="40"/>
      <c r="G8" s="39" t="s">
        <v>135</v>
      </c>
      <c r="H8" s="40"/>
      <c r="I8" s="40"/>
      <c r="J8" s="40"/>
      <c r="K8" s="39" t="s">
        <v>136</v>
      </c>
      <c r="L8" s="40"/>
      <c r="M8" s="40"/>
      <c r="N8" s="40"/>
      <c r="O8" s="39" t="s">
        <v>137</v>
      </c>
      <c r="P8" s="40"/>
      <c r="Q8" s="40"/>
      <c r="R8" s="40"/>
      <c r="S8" s="39" t="s">
        <v>138</v>
      </c>
      <c r="T8" s="40"/>
      <c r="U8" s="40"/>
      <c r="V8" s="40"/>
    </row>
    <row r="9" spans="1:24" x14ac:dyDescent="0.45">
      <c r="B9" s="41"/>
      <c r="C9" s="41" t="s">
        <v>109</v>
      </c>
      <c r="D9" s="41" t="s">
        <v>110</v>
      </c>
      <c r="E9" s="41" t="s">
        <v>111</v>
      </c>
      <c r="F9" s="41" t="s">
        <v>112</v>
      </c>
      <c r="G9" s="41" t="s">
        <v>109</v>
      </c>
      <c r="H9" s="41" t="s">
        <v>110</v>
      </c>
      <c r="I9" s="41" t="s">
        <v>111</v>
      </c>
      <c r="J9" s="41" t="s">
        <v>112</v>
      </c>
      <c r="K9" s="41" t="s">
        <v>109</v>
      </c>
      <c r="L9" s="41" t="s">
        <v>110</v>
      </c>
      <c r="M9" s="41" t="s">
        <v>111</v>
      </c>
      <c r="N9" s="41" t="s">
        <v>112</v>
      </c>
      <c r="O9" s="41" t="s">
        <v>109</v>
      </c>
      <c r="P9" s="41" t="s">
        <v>110</v>
      </c>
      <c r="Q9" s="41" t="s">
        <v>111</v>
      </c>
      <c r="R9" s="41" t="s">
        <v>112</v>
      </c>
      <c r="S9" s="41" t="s">
        <v>109</v>
      </c>
      <c r="T9" s="41" t="s">
        <v>110</v>
      </c>
      <c r="U9" s="41" t="s">
        <v>111</v>
      </c>
      <c r="V9" s="41" t="s">
        <v>112</v>
      </c>
    </row>
    <row r="10" spans="1:24" x14ac:dyDescent="0.45">
      <c r="B10" s="32">
        <v>1</v>
      </c>
      <c r="C10" s="38">
        <f t="array" aca="1" ref="C10:F10" ca="1">_xll.VoseMultinomial(INDEX(StartRow,1),INDEX(TMat,1,0))</f>
        <v>35</v>
      </c>
      <c r="D10" s="38">
        <f ca="1"/>
        <v>7</v>
      </c>
      <c r="E10" s="38">
        <f ca="1"/>
        <v>1</v>
      </c>
      <c r="F10" s="38">
        <f ca="1"/>
        <v>0</v>
      </c>
      <c r="G10" s="38">
        <f t="array" aca="1" ref="G10:J10" ca="1">_xll.VoseMultinomial(INDEX(StartRow,2),INDEX(TMat,2,0))</f>
        <v>0</v>
      </c>
      <c r="H10" s="38">
        <f ca="1"/>
        <v>26</v>
      </c>
      <c r="I10" s="38">
        <f ca="1"/>
        <v>1</v>
      </c>
      <c r="J10" s="38">
        <f ca="1"/>
        <v>2</v>
      </c>
      <c r="K10" s="38">
        <f t="array" aca="1" ref="K10:N10" ca="1">_xll.VoseMultinomial(INDEX(StartRow,3),INDEX(TMat,3,0))</f>
        <v>0</v>
      </c>
      <c r="L10" s="38">
        <f ca="1"/>
        <v>3</v>
      </c>
      <c r="M10" s="38">
        <f ca="1"/>
        <v>2</v>
      </c>
      <c r="N10" s="38">
        <f ca="1"/>
        <v>6</v>
      </c>
      <c r="O10" s="38">
        <f t="array" aca="1" ref="O10:R10" ca="1">_xll.VoseMultinomial(INDEX(StartRow,4),INDEX(TMat,4,0))</f>
        <v>0</v>
      </c>
      <c r="P10" s="38">
        <f ca="1"/>
        <v>2</v>
      </c>
      <c r="Q10" s="38">
        <f ca="1"/>
        <v>0</v>
      </c>
      <c r="R10" s="38">
        <f ca="1"/>
        <v>15</v>
      </c>
      <c r="S10" s="35">
        <f t="shared" ref="S10:S34" ca="1" si="0">C10+G10+K10+O10</f>
        <v>35</v>
      </c>
      <c r="T10" s="35">
        <f t="shared" ref="T10:T34" ca="1" si="1">D10+H10+L10+P10</f>
        <v>38</v>
      </c>
      <c r="U10" s="35">
        <f t="shared" ref="U10:U34" ca="1" si="2">E10+I10+M10+Q10</f>
        <v>4</v>
      </c>
      <c r="V10" s="35">
        <f t="shared" ref="V10:V34" ca="1" si="3">F10+J10+N10+R10</f>
        <v>23</v>
      </c>
      <c r="X10" s="42" t="s">
        <v>139</v>
      </c>
    </row>
    <row r="11" spans="1:24" x14ac:dyDescent="0.45">
      <c r="B11" s="32">
        <v>2</v>
      </c>
      <c r="C11" s="38">
        <f t="array" aca="1" ref="C11:F11" ca="1">_xll.VoseMultinomial(S10,INDEX(TMat,1,0))</f>
        <v>27</v>
      </c>
      <c r="D11" s="38">
        <f ca="1"/>
        <v>8</v>
      </c>
      <c r="E11" s="38">
        <f ca="1"/>
        <v>0</v>
      </c>
      <c r="F11" s="38">
        <f ca="1"/>
        <v>0</v>
      </c>
      <c r="G11" s="38">
        <f t="array" aca="1" ref="G11:J11" ca="1">_xll.VoseMultinomial(T10,INDEX(TMat,2,0))</f>
        <v>0</v>
      </c>
      <c r="H11" s="38">
        <f ca="1"/>
        <v>36</v>
      </c>
      <c r="I11" s="38">
        <f ca="1"/>
        <v>1</v>
      </c>
      <c r="J11" s="38">
        <f ca="1"/>
        <v>1</v>
      </c>
      <c r="K11" s="38">
        <f t="array" aca="1" ref="K11:N11" ca="1">_xll.VoseMultinomial(U10,INDEX(TMat,3,0))</f>
        <v>0</v>
      </c>
      <c r="L11" s="38">
        <f ca="1"/>
        <v>0</v>
      </c>
      <c r="M11" s="38">
        <f ca="1"/>
        <v>0</v>
      </c>
      <c r="N11" s="38">
        <f ca="1"/>
        <v>4</v>
      </c>
      <c r="O11" s="38">
        <f t="array" aca="1" ref="O11:R11" ca="1">_xll.VoseMultinomial(V10,INDEX(TMat,4,0))</f>
        <v>0</v>
      </c>
      <c r="P11" s="38">
        <f ca="1"/>
        <v>2</v>
      </c>
      <c r="Q11" s="38">
        <f ca="1"/>
        <v>0</v>
      </c>
      <c r="R11" s="38">
        <f ca="1"/>
        <v>21</v>
      </c>
      <c r="S11" s="35">
        <f t="shared" ca="1" si="0"/>
        <v>27</v>
      </c>
      <c r="T11" s="35">
        <f t="shared" ca="1" si="1"/>
        <v>46</v>
      </c>
      <c r="U11" s="35">
        <f t="shared" ca="1" si="2"/>
        <v>1</v>
      </c>
      <c r="V11" s="35">
        <f t="shared" ca="1" si="3"/>
        <v>26</v>
      </c>
      <c r="X11" s="42" t="s">
        <v>140</v>
      </c>
    </row>
    <row r="12" spans="1:24" x14ac:dyDescent="0.45">
      <c r="B12" s="32">
        <v>3</v>
      </c>
      <c r="C12" s="38">
        <f t="array" aca="1" ref="C12:F12" ca="1">_xll.VoseMultinomial(S11,INDEX(TMat,1,0))</f>
        <v>24</v>
      </c>
      <c r="D12" s="38">
        <f ca="1"/>
        <v>3</v>
      </c>
      <c r="E12" s="38">
        <f ca="1"/>
        <v>0</v>
      </c>
      <c r="F12" s="38">
        <f ca="1"/>
        <v>0</v>
      </c>
      <c r="G12" s="38">
        <f t="array" aca="1" ref="G12:J12" ca="1">_xll.VoseMultinomial(T11,INDEX(TMat,2,0))</f>
        <v>0</v>
      </c>
      <c r="H12" s="38">
        <f ca="1"/>
        <v>41</v>
      </c>
      <c r="I12" s="38">
        <f ca="1"/>
        <v>4</v>
      </c>
      <c r="J12" s="38">
        <f ca="1"/>
        <v>1</v>
      </c>
      <c r="K12" s="38">
        <f t="array" aca="1" ref="K12:N12" ca="1">_xll.VoseMultinomial(U11,INDEX(TMat,3,0))</f>
        <v>0</v>
      </c>
      <c r="L12" s="38">
        <f ca="1"/>
        <v>0</v>
      </c>
      <c r="M12" s="38">
        <f ca="1"/>
        <v>1</v>
      </c>
      <c r="N12" s="38">
        <f ca="1"/>
        <v>0</v>
      </c>
      <c r="O12" s="38">
        <f t="array" aca="1" ref="O12:R12" ca="1">_xll.VoseMultinomial(V11,INDEX(TMat,4,0))</f>
        <v>0</v>
      </c>
      <c r="P12" s="38">
        <f ca="1"/>
        <v>2</v>
      </c>
      <c r="Q12" s="38">
        <f ca="1"/>
        <v>0</v>
      </c>
      <c r="R12" s="38">
        <f ca="1"/>
        <v>24</v>
      </c>
      <c r="S12" s="35">
        <f t="shared" ca="1" si="0"/>
        <v>24</v>
      </c>
      <c r="T12" s="35">
        <f t="shared" ca="1" si="1"/>
        <v>46</v>
      </c>
      <c r="U12" s="35">
        <f t="shared" ca="1" si="2"/>
        <v>5</v>
      </c>
      <c r="V12" s="35">
        <f t="shared" ca="1" si="3"/>
        <v>25</v>
      </c>
      <c r="X12" s="42" t="s">
        <v>141</v>
      </c>
    </row>
    <row r="13" spans="1:24" x14ac:dyDescent="0.45">
      <c r="B13" s="32">
        <v>4</v>
      </c>
      <c r="C13" s="38">
        <f t="array" aca="1" ref="C13:F13" ca="1">_xll.VoseMultinomial(S12,INDEX(TMat,1,0))</f>
        <v>21</v>
      </c>
      <c r="D13" s="38">
        <f ca="1"/>
        <v>1</v>
      </c>
      <c r="E13" s="38">
        <f ca="1"/>
        <v>0</v>
      </c>
      <c r="F13" s="38">
        <f ca="1"/>
        <v>2</v>
      </c>
      <c r="G13" s="38">
        <f t="array" aca="1" ref="G13:J13" ca="1">_xll.VoseMultinomial(T12,INDEX(TMat,2,0))</f>
        <v>0</v>
      </c>
      <c r="H13" s="38">
        <f ca="1"/>
        <v>41</v>
      </c>
      <c r="I13" s="38">
        <f ca="1"/>
        <v>3</v>
      </c>
      <c r="J13" s="38">
        <f ca="1"/>
        <v>2</v>
      </c>
      <c r="K13" s="38">
        <f t="array" aca="1" ref="K13:N13" ca="1">_xll.VoseMultinomial(U12,INDEX(TMat,3,0))</f>
        <v>0</v>
      </c>
      <c r="L13" s="38">
        <f ca="1"/>
        <v>1</v>
      </c>
      <c r="M13" s="38">
        <f ca="1"/>
        <v>1</v>
      </c>
      <c r="N13" s="38">
        <f ca="1"/>
        <v>3</v>
      </c>
      <c r="O13" s="38">
        <f t="array" aca="1" ref="O13:R13" ca="1">_xll.VoseMultinomial(V12,INDEX(TMat,4,0))</f>
        <v>0</v>
      </c>
      <c r="P13" s="38">
        <f ca="1"/>
        <v>1</v>
      </c>
      <c r="Q13" s="38">
        <f ca="1"/>
        <v>2</v>
      </c>
      <c r="R13" s="38">
        <f ca="1"/>
        <v>22</v>
      </c>
      <c r="S13" s="35">
        <f t="shared" ca="1" si="0"/>
        <v>21</v>
      </c>
      <c r="T13" s="35">
        <f t="shared" ca="1" si="1"/>
        <v>44</v>
      </c>
      <c r="U13" s="35">
        <f t="shared" ca="1" si="2"/>
        <v>6</v>
      </c>
      <c r="V13" s="35">
        <f t="shared" ca="1" si="3"/>
        <v>29</v>
      </c>
    </row>
    <row r="14" spans="1:24" x14ac:dyDescent="0.45">
      <c r="B14" s="32">
        <v>5</v>
      </c>
      <c r="C14" s="38">
        <f t="array" aca="1" ref="C14:F14" ca="1">_xll.VoseMultinomial(S13,INDEX(TMat,1,0))</f>
        <v>19</v>
      </c>
      <c r="D14" s="38">
        <f ca="1"/>
        <v>2</v>
      </c>
      <c r="E14" s="38">
        <f ca="1"/>
        <v>0</v>
      </c>
      <c r="F14" s="38">
        <f ca="1"/>
        <v>0</v>
      </c>
      <c r="G14" s="38">
        <f t="array" aca="1" ref="G14:J14" ca="1">_xll.VoseMultinomial(T13,INDEX(TMat,2,0))</f>
        <v>0</v>
      </c>
      <c r="H14" s="38">
        <f ca="1"/>
        <v>38</v>
      </c>
      <c r="I14" s="38">
        <f ca="1"/>
        <v>4</v>
      </c>
      <c r="J14" s="38">
        <f ca="1"/>
        <v>2</v>
      </c>
      <c r="K14" s="38">
        <f t="array" aca="1" ref="K14:N14" ca="1">_xll.VoseMultinomial(U13,INDEX(TMat,3,0))</f>
        <v>0</v>
      </c>
      <c r="L14" s="38">
        <f ca="1"/>
        <v>1</v>
      </c>
      <c r="M14" s="38">
        <f ca="1"/>
        <v>2</v>
      </c>
      <c r="N14" s="38">
        <f ca="1"/>
        <v>3</v>
      </c>
      <c r="O14" s="38">
        <f t="array" aca="1" ref="O14:R14" ca="1">_xll.VoseMultinomial(V13,INDEX(TMat,4,0))</f>
        <v>0</v>
      </c>
      <c r="P14" s="38">
        <f ca="1"/>
        <v>5</v>
      </c>
      <c r="Q14" s="38">
        <f ca="1"/>
        <v>1</v>
      </c>
      <c r="R14" s="38">
        <f ca="1"/>
        <v>23</v>
      </c>
      <c r="S14" s="35">
        <f t="shared" ca="1" si="0"/>
        <v>19</v>
      </c>
      <c r="T14" s="35">
        <f t="shared" ca="1" si="1"/>
        <v>46</v>
      </c>
      <c r="U14" s="35">
        <f t="shared" ca="1" si="2"/>
        <v>7</v>
      </c>
      <c r="V14" s="35">
        <f t="shared" ca="1" si="3"/>
        <v>28</v>
      </c>
    </row>
    <row r="15" spans="1:24" x14ac:dyDescent="0.45">
      <c r="B15" s="32">
        <v>6</v>
      </c>
      <c r="C15" s="38">
        <f t="array" aca="1" ref="C15:F15" ca="1">_xll.VoseMultinomial(S14,INDEX(TMat,1,0))</f>
        <v>17</v>
      </c>
      <c r="D15" s="38">
        <f ca="1"/>
        <v>1</v>
      </c>
      <c r="E15" s="38">
        <f ca="1"/>
        <v>1</v>
      </c>
      <c r="F15" s="38">
        <f ca="1"/>
        <v>0</v>
      </c>
      <c r="G15" s="38">
        <f t="array" aca="1" ref="G15:J15" ca="1">_xll.VoseMultinomial(T14,INDEX(TMat,2,0))</f>
        <v>0</v>
      </c>
      <c r="H15" s="38">
        <f ca="1"/>
        <v>43</v>
      </c>
      <c r="I15" s="38">
        <f ca="1"/>
        <v>2</v>
      </c>
      <c r="J15" s="38">
        <f ca="1"/>
        <v>1</v>
      </c>
      <c r="K15" s="38">
        <f t="array" aca="1" ref="K15:N15" ca="1">_xll.VoseMultinomial(U14,INDEX(TMat,3,0))</f>
        <v>0</v>
      </c>
      <c r="L15" s="38">
        <f ca="1"/>
        <v>1</v>
      </c>
      <c r="M15" s="38">
        <f ca="1"/>
        <v>4</v>
      </c>
      <c r="N15" s="38">
        <f ca="1"/>
        <v>2</v>
      </c>
      <c r="O15" s="38">
        <f t="array" aca="1" ref="O15:R15" ca="1">_xll.VoseMultinomial(V14,INDEX(TMat,4,0))</f>
        <v>0</v>
      </c>
      <c r="P15" s="38">
        <f ca="1"/>
        <v>1</v>
      </c>
      <c r="Q15" s="38">
        <f ca="1"/>
        <v>0</v>
      </c>
      <c r="R15" s="38">
        <f ca="1"/>
        <v>27</v>
      </c>
      <c r="S15" s="35">
        <f t="shared" ca="1" si="0"/>
        <v>17</v>
      </c>
      <c r="T15" s="35">
        <f t="shared" ca="1" si="1"/>
        <v>46</v>
      </c>
      <c r="U15" s="35">
        <f t="shared" ca="1" si="2"/>
        <v>7</v>
      </c>
      <c r="V15" s="35">
        <f t="shared" ca="1" si="3"/>
        <v>30</v>
      </c>
    </row>
    <row r="16" spans="1:24" x14ac:dyDescent="0.45">
      <c r="B16" s="32">
        <v>7</v>
      </c>
      <c r="C16" s="38">
        <f t="array" aca="1" ref="C16:F16" ca="1">_xll.VoseMultinomial(S15,INDEX(TMat,1,0))</f>
        <v>13</v>
      </c>
      <c r="D16" s="38">
        <f ca="1"/>
        <v>2</v>
      </c>
      <c r="E16" s="38">
        <f ca="1"/>
        <v>2</v>
      </c>
      <c r="F16" s="38">
        <f ca="1"/>
        <v>0</v>
      </c>
      <c r="G16" s="38">
        <f t="array" aca="1" ref="G16:J16" ca="1">_xll.VoseMultinomial(T15,INDEX(TMat,2,0))</f>
        <v>0</v>
      </c>
      <c r="H16" s="38">
        <f ca="1"/>
        <v>39</v>
      </c>
      <c r="I16" s="38">
        <f ca="1"/>
        <v>6</v>
      </c>
      <c r="J16" s="38">
        <f ca="1"/>
        <v>1</v>
      </c>
      <c r="K16" s="38">
        <f t="array" aca="1" ref="K16:N16" ca="1">_xll.VoseMultinomial(U15,INDEX(TMat,3,0))</f>
        <v>0</v>
      </c>
      <c r="L16" s="38">
        <f ca="1"/>
        <v>1</v>
      </c>
      <c r="M16" s="38">
        <f ca="1"/>
        <v>5</v>
      </c>
      <c r="N16" s="38">
        <f ca="1"/>
        <v>1</v>
      </c>
      <c r="O16" s="38">
        <f t="array" aca="1" ref="O16:R16" ca="1">_xll.VoseMultinomial(V15,INDEX(TMat,4,0))</f>
        <v>0</v>
      </c>
      <c r="P16" s="38">
        <f ca="1"/>
        <v>2</v>
      </c>
      <c r="Q16" s="38">
        <f ca="1"/>
        <v>1</v>
      </c>
      <c r="R16" s="38">
        <f ca="1"/>
        <v>27</v>
      </c>
      <c r="S16" s="35">
        <f t="shared" ca="1" si="0"/>
        <v>13</v>
      </c>
      <c r="T16" s="35">
        <f t="shared" ca="1" si="1"/>
        <v>44</v>
      </c>
      <c r="U16" s="35">
        <f t="shared" ca="1" si="2"/>
        <v>14</v>
      </c>
      <c r="V16" s="35">
        <f t="shared" ca="1" si="3"/>
        <v>29</v>
      </c>
    </row>
    <row r="17" spans="2:22" x14ac:dyDescent="0.45">
      <c r="B17" s="32">
        <v>8</v>
      </c>
      <c r="C17" s="38">
        <f t="array" aca="1" ref="C17:F17" ca="1">_xll.VoseMultinomial(S16,INDEX(TMat,1,0))</f>
        <v>11</v>
      </c>
      <c r="D17" s="38">
        <f ca="1"/>
        <v>2</v>
      </c>
      <c r="E17" s="38">
        <f ca="1"/>
        <v>0</v>
      </c>
      <c r="F17" s="38">
        <f ca="1"/>
        <v>0</v>
      </c>
      <c r="G17" s="38">
        <f t="array" aca="1" ref="G17:J17" ca="1">_xll.VoseMultinomial(T16,INDEX(TMat,2,0))</f>
        <v>0</v>
      </c>
      <c r="H17" s="38">
        <f ca="1"/>
        <v>38</v>
      </c>
      <c r="I17" s="38">
        <f ca="1"/>
        <v>3</v>
      </c>
      <c r="J17" s="38">
        <f ca="1"/>
        <v>3</v>
      </c>
      <c r="K17" s="38">
        <f t="array" aca="1" ref="K17:N17" ca="1">_xll.VoseMultinomial(U16,INDEX(TMat,3,0))</f>
        <v>0</v>
      </c>
      <c r="L17" s="38">
        <f ca="1"/>
        <v>3</v>
      </c>
      <c r="M17" s="38">
        <f ca="1"/>
        <v>5</v>
      </c>
      <c r="N17" s="38">
        <f ca="1"/>
        <v>6</v>
      </c>
      <c r="O17" s="38">
        <f t="array" aca="1" ref="O17:R17" ca="1">_xll.VoseMultinomial(V16,INDEX(TMat,4,0))</f>
        <v>0</v>
      </c>
      <c r="P17" s="38">
        <f ca="1"/>
        <v>2</v>
      </c>
      <c r="Q17" s="38">
        <f ca="1"/>
        <v>0</v>
      </c>
      <c r="R17" s="38">
        <f ca="1"/>
        <v>27</v>
      </c>
      <c r="S17" s="35">
        <f t="shared" ca="1" si="0"/>
        <v>11</v>
      </c>
      <c r="T17" s="35">
        <f t="shared" ca="1" si="1"/>
        <v>45</v>
      </c>
      <c r="U17" s="35">
        <f t="shared" ca="1" si="2"/>
        <v>8</v>
      </c>
      <c r="V17" s="35">
        <f t="shared" ca="1" si="3"/>
        <v>36</v>
      </c>
    </row>
    <row r="18" spans="2:22" x14ac:dyDescent="0.45">
      <c r="B18" s="32">
        <v>9</v>
      </c>
      <c r="C18" s="38">
        <f t="array" aca="1" ref="C18:F18" ca="1">_xll.VoseMultinomial(S17,INDEX(TMat,1,0))</f>
        <v>9</v>
      </c>
      <c r="D18" s="38">
        <f ca="1"/>
        <v>2</v>
      </c>
      <c r="E18" s="38">
        <f ca="1"/>
        <v>0</v>
      </c>
      <c r="F18" s="38">
        <f ca="1"/>
        <v>0</v>
      </c>
      <c r="G18" s="38">
        <f t="array" aca="1" ref="G18:J18" ca="1">_xll.VoseMultinomial(T17,INDEX(TMat,2,0))</f>
        <v>0</v>
      </c>
      <c r="H18" s="38">
        <f ca="1"/>
        <v>40</v>
      </c>
      <c r="I18" s="38">
        <f ca="1"/>
        <v>3</v>
      </c>
      <c r="J18" s="38">
        <f ca="1"/>
        <v>2</v>
      </c>
      <c r="K18" s="38">
        <f t="array" aca="1" ref="K18:N18" ca="1">_xll.VoseMultinomial(U17,INDEX(TMat,3,0))</f>
        <v>0</v>
      </c>
      <c r="L18" s="38">
        <f ca="1"/>
        <v>1</v>
      </c>
      <c r="M18" s="38">
        <f ca="1"/>
        <v>3</v>
      </c>
      <c r="N18" s="38">
        <f ca="1"/>
        <v>4</v>
      </c>
      <c r="O18" s="38">
        <f t="array" aca="1" ref="O18:R18" ca="1">_xll.VoseMultinomial(V17,INDEX(TMat,4,0))</f>
        <v>0</v>
      </c>
      <c r="P18" s="38">
        <f ca="1"/>
        <v>2</v>
      </c>
      <c r="Q18" s="38">
        <f ca="1"/>
        <v>3</v>
      </c>
      <c r="R18" s="38">
        <f ca="1"/>
        <v>31</v>
      </c>
      <c r="S18" s="35">
        <f t="shared" ca="1" si="0"/>
        <v>9</v>
      </c>
      <c r="T18" s="35">
        <f t="shared" ca="1" si="1"/>
        <v>45</v>
      </c>
      <c r="U18" s="35">
        <f t="shared" ca="1" si="2"/>
        <v>9</v>
      </c>
      <c r="V18" s="35">
        <f t="shared" ca="1" si="3"/>
        <v>37</v>
      </c>
    </row>
    <row r="19" spans="2:22" x14ac:dyDescent="0.45">
      <c r="B19" s="32">
        <v>10</v>
      </c>
      <c r="C19" s="38">
        <f t="array" aca="1" ref="C19:F19" ca="1">_xll.VoseMultinomial(S18,INDEX(TMat,1,0))</f>
        <v>6</v>
      </c>
      <c r="D19" s="38">
        <f ca="1"/>
        <v>3</v>
      </c>
      <c r="E19" s="38">
        <f ca="1"/>
        <v>0</v>
      </c>
      <c r="F19" s="38">
        <f ca="1"/>
        <v>0</v>
      </c>
      <c r="G19" s="38">
        <f t="array" aca="1" ref="G19:J19" ca="1">_xll.VoseMultinomial(T18,INDEX(TMat,2,0))</f>
        <v>0</v>
      </c>
      <c r="H19" s="38">
        <f ca="1"/>
        <v>42</v>
      </c>
      <c r="I19" s="38">
        <f ca="1"/>
        <v>0</v>
      </c>
      <c r="J19" s="38">
        <f ca="1"/>
        <v>3</v>
      </c>
      <c r="K19" s="38">
        <f t="array" aca="1" ref="K19:N19" ca="1">_xll.VoseMultinomial(U18,INDEX(TMat,3,0))</f>
        <v>0</v>
      </c>
      <c r="L19" s="38">
        <f ca="1"/>
        <v>1</v>
      </c>
      <c r="M19" s="38">
        <f ca="1"/>
        <v>3</v>
      </c>
      <c r="N19" s="38">
        <f ca="1"/>
        <v>5</v>
      </c>
      <c r="O19" s="38">
        <f t="array" aca="1" ref="O19:R19" ca="1">_xll.VoseMultinomial(V18,INDEX(TMat,4,0))</f>
        <v>0</v>
      </c>
      <c r="P19" s="38">
        <f ca="1"/>
        <v>4</v>
      </c>
      <c r="Q19" s="38">
        <f ca="1"/>
        <v>1</v>
      </c>
      <c r="R19" s="38">
        <f ca="1"/>
        <v>32</v>
      </c>
      <c r="S19" s="35">
        <f t="shared" ca="1" si="0"/>
        <v>6</v>
      </c>
      <c r="T19" s="35">
        <f t="shared" ca="1" si="1"/>
        <v>50</v>
      </c>
      <c r="U19" s="35">
        <f t="shared" ca="1" si="2"/>
        <v>4</v>
      </c>
      <c r="V19" s="35">
        <f t="shared" ca="1" si="3"/>
        <v>40</v>
      </c>
    </row>
    <row r="20" spans="2:22" x14ac:dyDescent="0.45">
      <c r="B20" s="32">
        <v>11</v>
      </c>
      <c r="C20" s="38">
        <f t="array" aca="1" ref="C20:F20" ca="1">_xll.VoseMultinomial(S19,INDEX(TMat,1,0))</f>
        <v>6</v>
      </c>
      <c r="D20" s="38">
        <f ca="1"/>
        <v>0</v>
      </c>
      <c r="E20" s="38">
        <f ca="1"/>
        <v>0</v>
      </c>
      <c r="F20" s="38">
        <f ca="1"/>
        <v>0</v>
      </c>
      <c r="G20" s="38">
        <f t="array" aca="1" ref="G20:J20" ca="1">_xll.VoseMultinomial(T19,INDEX(TMat,2,0))</f>
        <v>0</v>
      </c>
      <c r="H20" s="38">
        <f ca="1"/>
        <v>43</v>
      </c>
      <c r="I20" s="38">
        <f ca="1"/>
        <v>4</v>
      </c>
      <c r="J20" s="38">
        <f ca="1"/>
        <v>3</v>
      </c>
      <c r="K20" s="38">
        <f t="array" aca="1" ref="K20:N20" ca="1">_xll.VoseMultinomial(U19,INDEX(TMat,3,0))</f>
        <v>0</v>
      </c>
      <c r="L20" s="38">
        <f ca="1"/>
        <v>0</v>
      </c>
      <c r="M20" s="38">
        <f ca="1"/>
        <v>4</v>
      </c>
      <c r="N20" s="38">
        <f ca="1"/>
        <v>0</v>
      </c>
      <c r="O20" s="38">
        <f t="array" aca="1" ref="O20:R20" ca="1">_xll.VoseMultinomial(V19,INDEX(TMat,4,0))</f>
        <v>0</v>
      </c>
      <c r="P20" s="38">
        <f ca="1"/>
        <v>5</v>
      </c>
      <c r="Q20" s="38">
        <f ca="1"/>
        <v>1</v>
      </c>
      <c r="R20" s="38">
        <f ca="1"/>
        <v>34</v>
      </c>
      <c r="S20" s="35">
        <f t="shared" ca="1" si="0"/>
        <v>6</v>
      </c>
      <c r="T20" s="35">
        <f t="shared" ca="1" si="1"/>
        <v>48</v>
      </c>
      <c r="U20" s="35">
        <f t="shared" ca="1" si="2"/>
        <v>9</v>
      </c>
      <c r="V20" s="35">
        <f t="shared" ca="1" si="3"/>
        <v>37</v>
      </c>
    </row>
    <row r="21" spans="2:22" x14ac:dyDescent="0.45">
      <c r="B21" s="32">
        <v>12</v>
      </c>
      <c r="C21" s="38">
        <f t="array" aca="1" ref="C21:F21" ca="1">_xll.VoseMultinomial(S20,INDEX(TMat,1,0))</f>
        <v>4</v>
      </c>
      <c r="D21" s="38">
        <f ca="1"/>
        <v>2</v>
      </c>
      <c r="E21" s="38">
        <f ca="1"/>
        <v>0</v>
      </c>
      <c r="F21" s="38">
        <f ca="1"/>
        <v>0</v>
      </c>
      <c r="G21" s="38">
        <f t="array" aca="1" ref="G21:J21" ca="1">_xll.VoseMultinomial(T20,INDEX(TMat,2,0))</f>
        <v>0</v>
      </c>
      <c r="H21" s="38">
        <f ca="1"/>
        <v>42</v>
      </c>
      <c r="I21" s="38">
        <f ca="1"/>
        <v>4</v>
      </c>
      <c r="J21" s="38">
        <f ca="1"/>
        <v>2</v>
      </c>
      <c r="K21" s="38">
        <f t="array" aca="1" ref="K21:N21" ca="1">_xll.VoseMultinomial(U20,INDEX(TMat,3,0))</f>
        <v>0</v>
      </c>
      <c r="L21" s="38">
        <f ca="1"/>
        <v>0</v>
      </c>
      <c r="M21" s="38">
        <f ca="1"/>
        <v>6</v>
      </c>
      <c r="N21" s="38">
        <f ca="1"/>
        <v>3</v>
      </c>
      <c r="O21" s="38">
        <f t="array" aca="1" ref="O21:R21" ca="1">_xll.VoseMultinomial(V20,INDEX(TMat,4,0))</f>
        <v>0</v>
      </c>
      <c r="P21" s="38">
        <f ca="1"/>
        <v>0</v>
      </c>
      <c r="Q21" s="38">
        <f ca="1"/>
        <v>0</v>
      </c>
      <c r="R21" s="38">
        <f ca="1"/>
        <v>37</v>
      </c>
      <c r="S21" s="35">
        <f t="shared" ca="1" si="0"/>
        <v>4</v>
      </c>
      <c r="T21" s="35">
        <f t="shared" ca="1" si="1"/>
        <v>44</v>
      </c>
      <c r="U21" s="35">
        <f t="shared" ca="1" si="2"/>
        <v>10</v>
      </c>
      <c r="V21" s="35">
        <f t="shared" ca="1" si="3"/>
        <v>42</v>
      </c>
    </row>
    <row r="22" spans="2:22" x14ac:dyDescent="0.45">
      <c r="B22" s="32">
        <v>13</v>
      </c>
      <c r="C22" s="38">
        <f t="array" aca="1" ref="C22:F22" ca="1">_xll.VoseMultinomial(S21,INDEX(TMat,1,0))</f>
        <v>3</v>
      </c>
      <c r="D22" s="38">
        <f ca="1"/>
        <v>1</v>
      </c>
      <c r="E22" s="38">
        <f ca="1"/>
        <v>0</v>
      </c>
      <c r="F22" s="38">
        <f ca="1"/>
        <v>0</v>
      </c>
      <c r="G22" s="38">
        <f t="array" aca="1" ref="G22:J22" ca="1">_xll.VoseMultinomial(T21,INDEX(TMat,2,0))</f>
        <v>0</v>
      </c>
      <c r="H22" s="38">
        <f ca="1"/>
        <v>39</v>
      </c>
      <c r="I22" s="38">
        <f ca="1"/>
        <v>3</v>
      </c>
      <c r="J22" s="38">
        <f ca="1"/>
        <v>2</v>
      </c>
      <c r="K22" s="38">
        <f t="array" aca="1" ref="K22:N22" ca="1">_xll.VoseMultinomial(U21,INDEX(TMat,3,0))</f>
        <v>0</v>
      </c>
      <c r="L22" s="38">
        <f ca="1"/>
        <v>1</v>
      </c>
      <c r="M22" s="38">
        <f ca="1"/>
        <v>7</v>
      </c>
      <c r="N22" s="38">
        <f ca="1"/>
        <v>2</v>
      </c>
      <c r="O22" s="38">
        <f t="array" aca="1" ref="O22:R22" ca="1">_xll.VoseMultinomial(V21,INDEX(TMat,4,0))</f>
        <v>0</v>
      </c>
      <c r="P22" s="38">
        <f ca="1"/>
        <v>5</v>
      </c>
      <c r="Q22" s="38">
        <f ca="1"/>
        <v>1</v>
      </c>
      <c r="R22" s="38">
        <f ca="1"/>
        <v>36</v>
      </c>
      <c r="S22" s="35">
        <f t="shared" ca="1" si="0"/>
        <v>3</v>
      </c>
      <c r="T22" s="35">
        <f t="shared" ca="1" si="1"/>
        <v>46</v>
      </c>
      <c r="U22" s="35">
        <f t="shared" ca="1" si="2"/>
        <v>11</v>
      </c>
      <c r="V22" s="35">
        <f t="shared" ca="1" si="3"/>
        <v>40</v>
      </c>
    </row>
    <row r="23" spans="2:22" x14ac:dyDescent="0.45">
      <c r="B23" s="32">
        <v>14</v>
      </c>
      <c r="C23" s="38">
        <f t="array" aca="1" ref="C23:F23" ca="1">_xll.VoseMultinomial(S22,INDEX(TMat,1,0))</f>
        <v>3</v>
      </c>
      <c r="D23" s="38">
        <f ca="1"/>
        <v>0</v>
      </c>
      <c r="E23" s="38">
        <f ca="1"/>
        <v>0</v>
      </c>
      <c r="F23" s="38">
        <f ca="1"/>
        <v>0</v>
      </c>
      <c r="G23" s="38">
        <f t="array" aca="1" ref="G23:J23" ca="1">_xll.VoseMultinomial(T22,INDEX(TMat,2,0))</f>
        <v>0</v>
      </c>
      <c r="H23" s="38">
        <f ca="1"/>
        <v>38</v>
      </c>
      <c r="I23" s="38">
        <f ca="1"/>
        <v>4</v>
      </c>
      <c r="J23" s="38">
        <f ca="1"/>
        <v>4</v>
      </c>
      <c r="K23" s="38">
        <f t="array" aca="1" ref="K23:N23" ca="1">_xll.VoseMultinomial(U22,INDEX(TMat,3,0))</f>
        <v>0</v>
      </c>
      <c r="L23" s="38">
        <f ca="1"/>
        <v>3</v>
      </c>
      <c r="M23" s="38">
        <f ca="1"/>
        <v>6</v>
      </c>
      <c r="N23" s="38">
        <f ca="1"/>
        <v>2</v>
      </c>
      <c r="O23" s="38">
        <f t="array" aca="1" ref="O23:R23" ca="1">_xll.VoseMultinomial(V22,INDEX(TMat,4,0))</f>
        <v>0</v>
      </c>
      <c r="P23" s="38">
        <f ca="1"/>
        <v>2</v>
      </c>
      <c r="Q23" s="38">
        <f ca="1"/>
        <v>0</v>
      </c>
      <c r="R23" s="38">
        <f ca="1"/>
        <v>38</v>
      </c>
      <c r="S23" s="35">
        <f t="shared" ca="1" si="0"/>
        <v>3</v>
      </c>
      <c r="T23" s="35">
        <f t="shared" ca="1" si="1"/>
        <v>43</v>
      </c>
      <c r="U23" s="35">
        <f t="shared" ca="1" si="2"/>
        <v>10</v>
      </c>
      <c r="V23" s="35">
        <f t="shared" ca="1" si="3"/>
        <v>44</v>
      </c>
    </row>
    <row r="24" spans="2:22" x14ac:dyDescent="0.45">
      <c r="B24" s="32">
        <v>15</v>
      </c>
      <c r="C24" s="38">
        <f t="array" aca="1" ref="C24:F24" ca="1">_xll.VoseMultinomial(S23,INDEX(TMat,1,0))</f>
        <v>2</v>
      </c>
      <c r="D24" s="38">
        <f ca="1"/>
        <v>1</v>
      </c>
      <c r="E24" s="38">
        <f ca="1"/>
        <v>0</v>
      </c>
      <c r="F24" s="38">
        <f ca="1"/>
        <v>0</v>
      </c>
      <c r="G24" s="38">
        <f t="array" aca="1" ref="G24:J24" ca="1">_xll.VoseMultinomial(T23,INDEX(TMat,2,0))</f>
        <v>0</v>
      </c>
      <c r="H24" s="38">
        <f ca="1"/>
        <v>36</v>
      </c>
      <c r="I24" s="38">
        <f ca="1"/>
        <v>2</v>
      </c>
      <c r="J24" s="38">
        <f ca="1"/>
        <v>5</v>
      </c>
      <c r="K24" s="38">
        <f t="array" aca="1" ref="K24:N24" ca="1">_xll.VoseMultinomial(U23,INDEX(TMat,3,0))</f>
        <v>0</v>
      </c>
      <c r="L24" s="38">
        <f ca="1"/>
        <v>1</v>
      </c>
      <c r="M24" s="38">
        <f ca="1"/>
        <v>5</v>
      </c>
      <c r="N24" s="38">
        <f ca="1"/>
        <v>4</v>
      </c>
      <c r="O24" s="38">
        <f t="array" aca="1" ref="O24:R24" ca="1">_xll.VoseMultinomial(V23,INDEX(TMat,4,0))</f>
        <v>0</v>
      </c>
      <c r="P24" s="38">
        <f ca="1"/>
        <v>3</v>
      </c>
      <c r="Q24" s="38">
        <f ca="1"/>
        <v>0</v>
      </c>
      <c r="R24" s="38">
        <f ca="1"/>
        <v>41</v>
      </c>
      <c r="S24" s="35">
        <f t="shared" ca="1" si="0"/>
        <v>2</v>
      </c>
      <c r="T24" s="35">
        <f t="shared" ca="1" si="1"/>
        <v>41</v>
      </c>
      <c r="U24" s="35">
        <f t="shared" ca="1" si="2"/>
        <v>7</v>
      </c>
      <c r="V24" s="35">
        <f t="shared" ca="1" si="3"/>
        <v>50</v>
      </c>
    </row>
    <row r="25" spans="2:22" x14ac:dyDescent="0.45">
      <c r="B25" s="32">
        <v>16</v>
      </c>
      <c r="C25" s="38">
        <f t="array" aca="1" ref="C25:F25" ca="1">_xll.VoseMultinomial(S24,INDEX(TMat,1,0))</f>
        <v>2</v>
      </c>
      <c r="D25" s="38">
        <f ca="1"/>
        <v>0</v>
      </c>
      <c r="E25" s="38">
        <f ca="1"/>
        <v>0</v>
      </c>
      <c r="F25" s="38">
        <f ca="1"/>
        <v>0</v>
      </c>
      <c r="G25" s="38">
        <f t="array" aca="1" ref="G25:J25" ca="1">_xll.VoseMultinomial(T24,INDEX(TMat,2,0))</f>
        <v>0</v>
      </c>
      <c r="H25" s="38">
        <f ca="1"/>
        <v>37</v>
      </c>
      <c r="I25" s="38">
        <f ca="1"/>
        <v>3</v>
      </c>
      <c r="J25" s="38">
        <f ca="1"/>
        <v>1</v>
      </c>
      <c r="K25" s="38">
        <f t="array" aca="1" ref="K25:N25" ca="1">_xll.VoseMultinomial(U24,INDEX(TMat,3,0))</f>
        <v>0</v>
      </c>
      <c r="L25" s="38">
        <f ca="1"/>
        <v>0</v>
      </c>
      <c r="M25" s="38">
        <f ca="1"/>
        <v>5</v>
      </c>
      <c r="N25" s="38">
        <f ca="1"/>
        <v>2</v>
      </c>
      <c r="O25" s="38">
        <f t="array" aca="1" ref="O25:R25" ca="1">_xll.VoseMultinomial(V24,INDEX(TMat,4,0))</f>
        <v>0</v>
      </c>
      <c r="P25" s="38">
        <f ca="1"/>
        <v>5</v>
      </c>
      <c r="Q25" s="38">
        <f ca="1"/>
        <v>0</v>
      </c>
      <c r="R25" s="38">
        <f ca="1"/>
        <v>45</v>
      </c>
      <c r="S25" s="35">
        <f t="shared" ca="1" si="0"/>
        <v>2</v>
      </c>
      <c r="T25" s="35">
        <f t="shared" ca="1" si="1"/>
        <v>42</v>
      </c>
      <c r="U25" s="35">
        <f t="shared" ca="1" si="2"/>
        <v>8</v>
      </c>
      <c r="V25" s="35">
        <f t="shared" ca="1" si="3"/>
        <v>48</v>
      </c>
    </row>
    <row r="26" spans="2:22" x14ac:dyDescent="0.45">
      <c r="B26" s="32">
        <v>17</v>
      </c>
      <c r="C26" s="38">
        <f t="array" aca="1" ref="C26:F26" ca="1">_xll.VoseMultinomial(S25,INDEX(TMat,1,0))</f>
        <v>2</v>
      </c>
      <c r="D26" s="38">
        <f ca="1"/>
        <v>0</v>
      </c>
      <c r="E26" s="38">
        <f ca="1"/>
        <v>0</v>
      </c>
      <c r="F26" s="38">
        <f ca="1"/>
        <v>0</v>
      </c>
      <c r="G26" s="38">
        <f t="array" aca="1" ref="G26:J26" ca="1">_xll.VoseMultinomial(T25,INDEX(TMat,2,0))</f>
        <v>0</v>
      </c>
      <c r="H26" s="38">
        <f ca="1"/>
        <v>37</v>
      </c>
      <c r="I26" s="38">
        <f ca="1"/>
        <v>4</v>
      </c>
      <c r="J26" s="38">
        <f ca="1"/>
        <v>1</v>
      </c>
      <c r="K26" s="38">
        <f t="array" aca="1" ref="K26:N26" ca="1">_xll.VoseMultinomial(U25,INDEX(TMat,3,0))</f>
        <v>0</v>
      </c>
      <c r="L26" s="38">
        <f ca="1"/>
        <v>0</v>
      </c>
      <c r="M26" s="38">
        <f ca="1"/>
        <v>4</v>
      </c>
      <c r="N26" s="38">
        <f ca="1"/>
        <v>4</v>
      </c>
      <c r="O26" s="38">
        <f t="array" aca="1" ref="O26:R26" ca="1">_xll.VoseMultinomial(V25,INDEX(TMat,4,0))</f>
        <v>0</v>
      </c>
      <c r="P26" s="38">
        <f ca="1"/>
        <v>5</v>
      </c>
      <c r="Q26" s="38">
        <f ca="1"/>
        <v>2</v>
      </c>
      <c r="R26" s="38">
        <f ca="1"/>
        <v>41</v>
      </c>
      <c r="S26" s="35">
        <f t="shared" ca="1" si="0"/>
        <v>2</v>
      </c>
      <c r="T26" s="35">
        <f t="shared" ca="1" si="1"/>
        <v>42</v>
      </c>
      <c r="U26" s="35">
        <f t="shared" ca="1" si="2"/>
        <v>10</v>
      </c>
      <c r="V26" s="35">
        <f t="shared" ca="1" si="3"/>
        <v>46</v>
      </c>
    </row>
    <row r="27" spans="2:22" x14ac:dyDescent="0.45">
      <c r="B27" s="32">
        <v>18</v>
      </c>
      <c r="C27" s="38">
        <f t="array" aca="1" ref="C27:F27" ca="1">_xll.VoseMultinomial(S26,INDEX(TMat,1,0))</f>
        <v>2</v>
      </c>
      <c r="D27" s="38">
        <f ca="1"/>
        <v>0</v>
      </c>
      <c r="E27" s="38">
        <f ca="1"/>
        <v>0</v>
      </c>
      <c r="F27" s="38">
        <f ca="1"/>
        <v>0</v>
      </c>
      <c r="G27" s="38">
        <f t="array" aca="1" ref="G27:J27" ca="1">_xll.VoseMultinomial(T26,INDEX(TMat,2,0))</f>
        <v>0</v>
      </c>
      <c r="H27" s="38">
        <f ca="1"/>
        <v>36</v>
      </c>
      <c r="I27" s="38">
        <f ca="1"/>
        <v>6</v>
      </c>
      <c r="J27" s="38">
        <f ca="1"/>
        <v>0</v>
      </c>
      <c r="K27" s="38">
        <f t="array" aca="1" ref="K27:N27" ca="1">_xll.VoseMultinomial(U26,INDEX(TMat,3,0))</f>
        <v>0</v>
      </c>
      <c r="L27" s="38">
        <f ca="1"/>
        <v>1</v>
      </c>
      <c r="M27" s="38">
        <f ca="1"/>
        <v>7</v>
      </c>
      <c r="N27" s="38">
        <f ca="1"/>
        <v>2</v>
      </c>
      <c r="O27" s="38">
        <f t="array" aca="1" ref="O27:R27" ca="1">_xll.VoseMultinomial(V26,INDEX(TMat,4,0))</f>
        <v>0</v>
      </c>
      <c r="P27" s="38">
        <f ca="1"/>
        <v>8</v>
      </c>
      <c r="Q27" s="38">
        <f ca="1"/>
        <v>1</v>
      </c>
      <c r="R27" s="38">
        <f ca="1"/>
        <v>37</v>
      </c>
      <c r="S27" s="35">
        <f t="shared" ca="1" si="0"/>
        <v>2</v>
      </c>
      <c r="T27" s="35">
        <f t="shared" ca="1" si="1"/>
        <v>45</v>
      </c>
      <c r="U27" s="35">
        <f t="shared" ca="1" si="2"/>
        <v>14</v>
      </c>
      <c r="V27" s="35">
        <f t="shared" ca="1" si="3"/>
        <v>39</v>
      </c>
    </row>
    <row r="28" spans="2:22" x14ac:dyDescent="0.45">
      <c r="B28" s="32">
        <v>19</v>
      </c>
      <c r="C28" s="38">
        <f t="array" aca="1" ref="C28:F28" ca="1">_xll.VoseMultinomial(S27,INDEX(TMat,1,0))</f>
        <v>1</v>
      </c>
      <c r="D28" s="38">
        <f ca="1"/>
        <v>1</v>
      </c>
      <c r="E28" s="38">
        <f ca="1"/>
        <v>0</v>
      </c>
      <c r="F28" s="38">
        <f ca="1"/>
        <v>0</v>
      </c>
      <c r="G28" s="38">
        <f t="array" aca="1" ref="G28:J28" ca="1">_xll.VoseMultinomial(T27,INDEX(TMat,2,0))</f>
        <v>0</v>
      </c>
      <c r="H28" s="38">
        <f ca="1"/>
        <v>39</v>
      </c>
      <c r="I28" s="38">
        <f ca="1"/>
        <v>2</v>
      </c>
      <c r="J28" s="38">
        <f ca="1"/>
        <v>4</v>
      </c>
      <c r="K28" s="38">
        <f t="array" aca="1" ref="K28:N28" ca="1">_xll.VoseMultinomial(U27,INDEX(TMat,3,0))</f>
        <v>0</v>
      </c>
      <c r="L28" s="38">
        <f ca="1"/>
        <v>0</v>
      </c>
      <c r="M28" s="38">
        <f ca="1"/>
        <v>10</v>
      </c>
      <c r="N28" s="38">
        <f ca="1"/>
        <v>4</v>
      </c>
      <c r="O28" s="38">
        <f t="array" aca="1" ref="O28:R28" ca="1">_xll.VoseMultinomial(V27,INDEX(TMat,4,0))</f>
        <v>0</v>
      </c>
      <c r="P28" s="38">
        <f ca="1"/>
        <v>2</v>
      </c>
      <c r="Q28" s="38">
        <f ca="1"/>
        <v>1</v>
      </c>
      <c r="R28" s="38">
        <f ca="1"/>
        <v>36</v>
      </c>
      <c r="S28" s="35">
        <f t="shared" ca="1" si="0"/>
        <v>1</v>
      </c>
      <c r="T28" s="35">
        <f t="shared" ca="1" si="1"/>
        <v>42</v>
      </c>
      <c r="U28" s="35">
        <f t="shared" ca="1" si="2"/>
        <v>13</v>
      </c>
      <c r="V28" s="35">
        <f t="shared" ca="1" si="3"/>
        <v>44</v>
      </c>
    </row>
    <row r="29" spans="2:22" x14ac:dyDescent="0.45">
      <c r="B29" s="32">
        <v>20</v>
      </c>
      <c r="C29" s="38">
        <f t="array" aca="1" ref="C29:F29" ca="1">_xll.VoseMultinomial(S28,INDEX(TMat,1,0))</f>
        <v>1</v>
      </c>
      <c r="D29" s="38">
        <f ca="1"/>
        <v>0</v>
      </c>
      <c r="E29" s="38">
        <f ca="1"/>
        <v>0</v>
      </c>
      <c r="F29" s="38">
        <f ca="1"/>
        <v>0</v>
      </c>
      <c r="G29" s="38">
        <f t="array" aca="1" ref="G29:J29" ca="1">_xll.VoseMultinomial(T28,INDEX(TMat,2,0))</f>
        <v>0</v>
      </c>
      <c r="H29" s="38">
        <f ca="1"/>
        <v>36</v>
      </c>
      <c r="I29" s="38">
        <f ca="1"/>
        <v>3</v>
      </c>
      <c r="J29" s="38">
        <f ca="1"/>
        <v>3</v>
      </c>
      <c r="K29" s="38">
        <f t="array" aca="1" ref="K29:N29" ca="1">_xll.VoseMultinomial(U28,INDEX(TMat,3,0))</f>
        <v>0</v>
      </c>
      <c r="L29" s="38">
        <f ca="1"/>
        <v>1</v>
      </c>
      <c r="M29" s="38">
        <f ca="1"/>
        <v>7</v>
      </c>
      <c r="N29" s="38">
        <f ca="1"/>
        <v>5</v>
      </c>
      <c r="O29" s="38">
        <f t="array" aca="1" ref="O29:R29" ca="1">_xll.VoseMultinomial(V28,INDEX(TMat,4,0))</f>
        <v>0</v>
      </c>
      <c r="P29" s="38">
        <f ca="1"/>
        <v>3</v>
      </c>
      <c r="Q29" s="38">
        <f ca="1"/>
        <v>1</v>
      </c>
      <c r="R29" s="38">
        <f ca="1"/>
        <v>40</v>
      </c>
      <c r="S29" s="35">
        <f t="shared" ca="1" si="0"/>
        <v>1</v>
      </c>
      <c r="T29" s="35">
        <f t="shared" ca="1" si="1"/>
        <v>40</v>
      </c>
      <c r="U29" s="35">
        <f t="shared" ca="1" si="2"/>
        <v>11</v>
      </c>
      <c r="V29" s="35">
        <f t="shared" ca="1" si="3"/>
        <v>48</v>
      </c>
    </row>
    <row r="30" spans="2:22" x14ac:dyDescent="0.45">
      <c r="B30" s="32">
        <v>21</v>
      </c>
      <c r="C30" s="38">
        <f t="array" aca="1" ref="C30:F30" ca="1">_xll.VoseMultinomial(S29,INDEX(TMat,1,0))</f>
        <v>0</v>
      </c>
      <c r="D30" s="38">
        <f ca="1"/>
        <v>1</v>
      </c>
      <c r="E30" s="38">
        <f ca="1"/>
        <v>0</v>
      </c>
      <c r="F30" s="38">
        <f ca="1"/>
        <v>0</v>
      </c>
      <c r="G30" s="38">
        <f t="array" aca="1" ref="G30:J30" ca="1">_xll.VoseMultinomial(T29,INDEX(TMat,2,0))</f>
        <v>0</v>
      </c>
      <c r="H30" s="38">
        <f ca="1"/>
        <v>32</v>
      </c>
      <c r="I30" s="38">
        <f ca="1"/>
        <v>7</v>
      </c>
      <c r="J30" s="38">
        <f ca="1"/>
        <v>1</v>
      </c>
      <c r="K30" s="38">
        <f t="array" aca="1" ref="K30:N30" ca="1">_xll.VoseMultinomial(U29,INDEX(TMat,3,0))</f>
        <v>0</v>
      </c>
      <c r="L30" s="38">
        <f ca="1"/>
        <v>3</v>
      </c>
      <c r="M30" s="38">
        <f ca="1"/>
        <v>3</v>
      </c>
      <c r="N30" s="38">
        <f ca="1"/>
        <v>5</v>
      </c>
      <c r="O30" s="38">
        <f t="array" aca="1" ref="O30:R30" ca="1">_xll.VoseMultinomial(V29,INDEX(TMat,4,0))</f>
        <v>0</v>
      </c>
      <c r="P30" s="38">
        <f ca="1"/>
        <v>5</v>
      </c>
      <c r="Q30" s="38">
        <f ca="1"/>
        <v>2</v>
      </c>
      <c r="R30" s="38">
        <f ca="1"/>
        <v>41</v>
      </c>
      <c r="S30" s="35">
        <f t="shared" ca="1" si="0"/>
        <v>0</v>
      </c>
      <c r="T30" s="35">
        <f t="shared" ca="1" si="1"/>
        <v>41</v>
      </c>
      <c r="U30" s="35">
        <f t="shared" ca="1" si="2"/>
        <v>12</v>
      </c>
      <c r="V30" s="35">
        <f t="shared" ca="1" si="3"/>
        <v>47</v>
      </c>
    </row>
    <row r="31" spans="2:22" x14ac:dyDescent="0.45">
      <c r="B31" s="32">
        <v>22</v>
      </c>
      <c r="C31" s="38">
        <f t="array" aca="1" ref="C31:F31" ca="1">_xll.VoseMultinomial(S30,INDEX(TMat,1,0))</f>
        <v>0</v>
      </c>
      <c r="D31" s="38">
        <f ca="1"/>
        <v>0</v>
      </c>
      <c r="E31" s="38">
        <f ca="1"/>
        <v>0</v>
      </c>
      <c r="F31" s="38">
        <f ca="1"/>
        <v>0</v>
      </c>
      <c r="G31" s="38">
        <f t="array" aca="1" ref="G31:J31" ca="1">_xll.VoseMultinomial(T30,INDEX(TMat,2,0))</f>
        <v>0</v>
      </c>
      <c r="H31" s="38">
        <f ca="1"/>
        <v>35</v>
      </c>
      <c r="I31" s="38">
        <f ca="1"/>
        <v>5</v>
      </c>
      <c r="J31" s="38">
        <f ca="1"/>
        <v>1</v>
      </c>
      <c r="K31" s="38">
        <f t="array" aca="1" ref="K31:N31" ca="1">_xll.VoseMultinomial(U30,INDEX(TMat,3,0))</f>
        <v>0</v>
      </c>
      <c r="L31" s="38">
        <f ca="1"/>
        <v>1</v>
      </c>
      <c r="M31" s="38">
        <f ca="1"/>
        <v>4</v>
      </c>
      <c r="N31" s="38">
        <f ca="1"/>
        <v>7</v>
      </c>
      <c r="O31" s="38">
        <f t="array" aca="1" ref="O31:R31" ca="1">_xll.VoseMultinomial(V30,INDEX(TMat,4,0))</f>
        <v>0</v>
      </c>
      <c r="P31" s="38">
        <f ca="1"/>
        <v>2</v>
      </c>
      <c r="Q31" s="38">
        <f ca="1"/>
        <v>1</v>
      </c>
      <c r="R31" s="38">
        <f ca="1"/>
        <v>44</v>
      </c>
      <c r="S31" s="35">
        <f t="shared" ca="1" si="0"/>
        <v>0</v>
      </c>
      <c r="T31" s="35">
        <f t="shared" ca="1" si="1"/>
        <v>38</v>
      </c>
      <c r="U31" s="35">
        <f t="shared" ca="1" si="2"/>
        <v>10</v>
      </c>
      <c r="V31" s="35">
        <f t="shared" ca="1" si="3"/>
        <v>52</v>
      </c>
    </row>
    <row r="32" spans="2:22" x14ac:dyDescent="0.45">
      <c r="B32" s="32">
        <v>23</v>
      </c>
      <c r="C32" s="38">
        <f t="array" aca="1" ref="C32:F32" ca="1">_xll.VoseMultinomial(S31,INDEX(TMat,1,0))</f>
        <v>0</v>
      </c>
      <c r="D32" s="38">
        <f ca="1"/>
        <v>0</v>
      </c>
      <c r="E32" s="38">
        <f ca="1"/>
        <v>0</v>
      </c>
      <c r="F32" s="38">
        <f ca="1"/>
        <v>0</v>
      </c>
      <c r="G32" s="38">
        <f t="array" aca="1" ref="G32:J32" ca="1">_xll.VoseMultinomial(T31,INDEX(TMat,2,0))</f>
        <v>0</v>
      </c>
      <c r="H32" s="38">
        <f ca="1"/>
        <v>31</v>
      </c>
      <c r="I32" s="38">
        <f ca="1"/>
        <v>5</v>
      </c>
      <c r="J32" s="38">
        <f ca="1"/>
        <v>2</v>
      </c>
      <c r="K32" s="38">
        <f t="array" aca="1" ref="K32:N32" ca="1">_xll.VoseMultinomial(U31,INDEX(TMat,3,0))</f>
        <v>0</v>
      </c>
      <c r="L32" s="38">
        <f ca="1"/>
        <v>0</v>
      </c>
      <c r="M32" s="38">
        <f ca="1"/>
        <v>8</v>
      </c>
      <c r="N32" s="38">
        <f ca="1"/>
        <v>2</v>
      </c>
      <c r="O32" s="38">
        <f t="array" aca="1" ref="O32:R32" ca="1">_xll.VoseMultinomial(V31,INDEX(TMat,4,0))</f>
        <v>0</v>
      </c>
      <c r="P32" s="38">
        <f ca="1"/>
        <v>7</v>
      </c>
      <c r="Q32" s="38">
        <f ca="1"/>
        <v>0</v>
      </c>
      <c r="R32" s="38">
        <f ca="1"/>
        <v>45</v>
      </c>
      <c r="S32" s="35">
        <f t="shared" ca="1" si="0"/>
        <v>0</v>
      </c>
      <c r="T32" s="35">
        <f t="shared" ca="1" si="1"/>
        <v>38</v>
      </c>
      <c r="U32" s="35">
        <f t="shared" ca="1" si="2"/>
        <v>13</v>
      </c>
      <c r="V32" s="35">
        <f t="shared" ca="1" si="3"/>
        <v>49</v>
      </c>
    </row>
    <row r="33" spans="2:24" x14ac:dyDescent="0.45">
      <c r="B33" s="32">
        <v>24</v>
      </c>
      <c r="C33" s="38">
        <f t="array" aca="1" ref="C33:F33" ca="1">_xll.VoseMultinomial(S32,INDEX(TMat,1,0))</f>
        <v>0</v>
      </c>
      <c r="D33" s="38">
        <f ca="1"/>
        <v>0</v>
      </c>
      <c r="E33" s="38">
        <f ca="1"/>
        <v>0</v>
      </c>
      <c r="F33" s="38">
        <f ca="1"/>
        <v>0</v>
      </c>
      <c r="G33" s="38">
        <f t="array" aca="1" ref="G33:J33" ca="1">_xll.VoseMultinomial(T32,INDEX(TMat,2,0))</f>
        <v>0</v>
      </c>
      <c r="H33" s="38">
        <f ca="1"/>
        <v>32</v>
      </c>
      <c r="I33" s="38">
        <f ca="1"/>
        <v>6</v>
      </c>
      <c r="J33" s="38">
        <f ca="1"/>
        <v>0</v>
      </c>
      <c r="K33" s="38">
        <f t="array" aca="1" ref="K33:N33" ca="1">_xll.VoseMultinomial(U32,INDEX(TMat,3,0))</f>
        <v>0</v>
      </c>
      <c r="L33" s="38">
        <f ca="1"/>
        <v>1</v>
      </c>
      <c r="M33" s="38">
        <f ca="1"/>
        <v>6</v>
      </c>
      <c r="N33" s="38">
        <f ca="1"/>
        <v>6</v>
      </c>
      <c r="O33" s="38">
        <f t="array" aca="1" ref="O33:R33" ca="1">_xll.VoseMultinomial(V32,INDEX(TMat,4,0))</f>
        <v>0</v>
      </c>
      <c r="P33" s="38">
        <f ca="1"/>
        <v>2</v>
      </c>
      <c r="Q33" s="38">
        <f ca="1"/>
        <v>0</v>
      </c>
      <c r="R33" s="38">
        <f ca="1"/>
        <v>47</v>
      </c>
      <c r="S33" s="35">
        <f t="shared" ca="1" si="0"/>
        <v>0</v>
      </c>
      <c r="T33" s="35">
        <f t="shared" ca="1" si="1"/>
        <v>35</v>
      </c>
      <c r="U33" s="35">
        <f t="shared" ca="1" si="2"/>
        <v>12</v>
      </c>
      <c r="V33" s="35">
        <f t="shared" ca="1" si="3"/>
        <v>53</v>
      </c>
    </row>
    <row r="34" spans="2:24" x14ac:dyDescent="0.45">
      <c r="B34" s="32">
        <v>25</v>
      </c>
      <c r="C34" s="38">
        <f t="array" aca="1" ref="C34:F34" ca="1">_xll.VoseMultinomial(S33,INDEX(TMat,1,0))</f>
        <v>0</v>
      </c>
      <c r="D34" s="38">
        <f ca="1"/>
        <v>0</v>
      </c>
      <c r="E34" s="38">
        <f ca="1"/>
        <v>0</v>
      </c>
      <c r="F34" s="38">
        <f ca="1"/>
        <v>0</v>
      </c>
      <c r="G34" s="38">
        <f t="array" aca="1" ref="G34:J34" ca="1">_xll.VoseMultinomial(T33,INDEX(TMat,2,0))</f>
        <v>0</v>
      </c>
      <c r="H34" s="38">
        <f ca="1"/>
        <v>30</v>
      </c>
      <c r="I34" s="38">
        <f ca="1"/>
        <v>5</v>
      </c>
      <c r="J34" s="38">
        <f ca="1"/>
        <v>0</v>
      </c>
      <c r="K34" s="38">
        <f t="array" aca="1" ref="K34:N34" ca="1">_xll.VoseMultinomial(U33,INDEX(TMat,3,0))</f>
        <v>0</v>
      </c>
      <c r="L34" s="38">
        <f ca="1"/>
        <v>1</v>
      </c>
      <c r="M34" s="38">
        <f ca="1"/>
        <v>6</v>
      </c>
      <c r="N34" s="38">
        <f ca="1"/>
        <v>5</v>
      </c>
      <c r="O34" s="38">
        <f t="array" aca="1" ref="O34:R34" ca="1">_xll.VoseMultinomial(V33,INDEX(TMat,4,0))</f>
        <v>0</v>
      </c>
      <c r="P34" s="38">
        <f ca="1"/>
        <v>9</v>
      </c>
      <c r="Q34" s="38">
        <f ca="1"/>
        <v>2</v>
      </c>
      <c r="R34" s="38">
        <f ca="1"/>
        <v>42</v>
      </c>
      <c r="S34" s="35">
        <f t="shared" ca="1" si="0"/>
        <v>0</v>
      </c>
      <c r="T34" s="35">
        <f t="shared" ca="1" si="1"/>
        <v>40</v>
      </c>
      <c r="U34" s="35">
        <f t="shared" ca="1" si="2"/>
        <v>13</v>
      </c>
      <c r="V34" s="35">
        <f t="shared" ca="1" si="3"/>
        <v>47</v>
      </c>
    </row>
    <row r="35" spans="2:24" ht="8" customHeight="1" x14ac:dyDescent="0.45"/>
    <row r="36" spans="2:24" ht="22.05" customHeight="1" x14ac:dyDescent="0.5">
      <c r="B36" s="7" t="s">
        <v>142</v>
      </c>
      <c r="C36" s="8"/>
      <c r="D36" s="8"/>
      <c r="E36" s="8"/>
      <c r="F36" s="8"/>
      <c r="G36" s="8"/>
      <c r="H36" s="8"/>
      <c r="I36" s="8"/>
      <c r="J36" s="8"/>
      <c r="K36" s="8"/>
      <c r="L36" s="8"/>
      <c r="M36" s="8"/>
      <c r="N36" s="8"/>
      <c r="O36" s="8"/>
      <c r="P36" s="8"/>
      <c r="Q36" s="8"/>
      <c r="R36" s="8"/>
      <c r="S36" s="8"/>
      <c r="T36" s="8"/>
      <c r="U36" s="8"/>
      <c r="V36" s="8"/>
      <c r="W36" s="8"/>
      <c r="X36" s="8"/>
    </row>
    <row r="37" spans="2:24" ht="18" customHeight="1" x14ac:dyDescent="0.45">
      <c r="B37" s="13" t="s">
        <v>143</v>
      </c>
    </row>
    <row r="38" spans="2:24" ht="18" customHeight="1" x14ac:dyDescent="0.45">
      <c r="B38" s="30" t="s">
        <v>144</v>
      </c>
      <c r="C38" s="5"/>
      <c r="D38" s="5"/>
      <c r="E38" s="5"/>
      <c r="F38" s="5"/>
      <c r="G38" s="30" t="s">
        <v>92</v>
      </c>
      <c r="H38" s="5"/>
      <c r="I38" s="31" t="s">
        <v>145</v>
      </c>
      <c r="J38" s="30" t="s">
        <v>146</v>
      </c>
      <c r="K38" s="5"/>
      <c r="L38" s="5"/>
      <c r="M38" s="5"/>
      <c r="N38" s="5"/>
      <c r="O38" s="5"/>
      <c r="P38" s="5"/>
      <c r="Q38" s="5"/>
      <c r="R38" s="5"/>
      <c r="S38" s="5"/>
      <c r="T38" s="5"/>
      <c r="U38" s="5"/>
      <c r="V38" s="5"/>
      <c r="W38" s="5"/>
      <c r="X38" s="5"/>
    </row>
    <row r="39" spans="2:24" x14ac:dyDescent="0.45">
      <c r="B39" s="25" t="s">
        <v>147</v>
      </c>
      <c r="C39" s="28"/>
      <c r="D39" s="28"/>
      <c r="E39" s="28"/>
      <c r="F39" s="28"/>
      <c r="G39" s="26" t="s">
        <v>97</v>
      </c>
      <c r="H39" s="28"/>
      <c r="I39" s="43" cm="1">
        <f t="array" aca="1" ref="I39" ca="1">_xll.VoseOutput("Single, year 25 (Markov sample)","people")+INDEX(Sample25,1)</f>
        <v>0</v>
      </c>
      <c r="J39" s="26"/>
      <c r="K39" s="28"/>
      <c r="L39" s="28"/>
      <c r="M39" s="28"/>
      <c r="N39" s="28"/>
      <c r="O39" s="28"/>
      <c r="P39" s="28"/>
      <c r="Q39" s="28"/>
      <c r="R39" s="28"/>
      <c r="S39" s="28"/>
      <c r="T39" s="28"/>
      <c r="U39" s="28"/>
      <c r="V39" s="28"/>
      <c r="W39" s="28"/>
      <c r="X39" s="28"/>
    </row>
    <row r="40" spans="2:24" x14ac:dyDescent="0.45">
      <c r="B40" s="25" t="s">
        <v>148</v>
      </c>
      <c r="C40" s="28"/>
      <c r="D40" s="28"/>
      <c r="E40" s="28"/>
      <c r="F40" s="28"/>
      <c r="G40" s="26" t="s">
        <v>97</v>
      </c>
      <c r="H40" s="28"/>
      <c r="I40" s="43" cm="1">
        <f t="array" aca="1" ref="I40" ca="1">_xll.VoseOutput("Married, year 25 (Markov sample)","people")+INDEX(Sample25,2)</f>
        <v>53</v>
      </c>
      <c r="J40" s="26"/>
      <c r="K40" s="28"/>
      <c r="L40" s="28"/>
      <c r="M40" s="28"/>
      <c r="N40" s="28"/>
      <c r="O40" s="28"/>
      <c r="P40" s="28"/>
      <c r="Q40" s="28"/>
      <c r="R40" s="28"/>
      <c r="S40" s="28"/>
      <c r="T40" s="28"/>
      <c r="U40" s="28"/>
      <c r="V40" s="28"/>
      <c r="W40" s="28"/>
      <c r="X40" s="28"/>
    </row>
    <row r="41" spans="2:24" x14ac:dyDescent="0.45">
      <c r="B41" s="25" t="s">
        <v>149</v>
      </c>
      <c r="C41" s="28"/>
      <c r="D41" s="28"/>
      <c r="E41" s="28"/>
      <c r="F41" s="28"/>
      <c r="G41" s="26" t="s">
        <v>97</v>
      </c>
      <c r="H41" s="28"/>
      <c r="I41" s="43" cm="1">
        <f t="array" aca="1" ref="I41" ca="1">_xll.VoseOutput("Separated, year 25 (Markov sample)","people")+INDEX(Sample25,3)</f>
        <v>5</v>
      </c>
      <c r="J41" s="26"/>
      <c r="K41" s="28"/>
      <c r="L41" s="28"/>
      <c r="M41" s="28"/>
      <c r="N41" s="28"/>
      <c r="O41" s="28"/>
      <c r="P41" s="28"/>
      <c r="Q41" s="28"/>
      <c r="R41" s="28"/>
      <c r="S41" s="28"/>
      <c r="T41" s="28"/>
      <c r="U41" s="28"/>
      <c r="V41" s="28"/>
      <c r="W41" s="28"/>
      <c r="X41" s="28"/>
    </row>
    <row r="42" spans="2:24" x14ac:dyDescent="0.45">
      <c r="B42" s="25" t="s">
        <v>150</v>
      </c>
      <c r="C42" s="28"/>
      <c r="D42" s="28"/>
      <c r="E42" s="28"/>
      <c r="F42" s="28"/>
      <c r="G42" s="26" t="s">
        <v>97</v>
      </c>
      <c r="H42" s="28"/>
      <c r="I42" s="43" cm="1">
        <f t="array" aca="1" ref="I42" ca="1">_xll.VoseOutput("Divorced, year 25 (Markov sample)","people")+INDEX(Sample25,4)</f>
        <v>42</v>
      </c>
      <c r="J42" s="26"/>
      <c r="K42" s="28"/>
      <c r="L42" s="28"/>
      <c r="M42" s="28"/>
      <c r="N42" s="28"/>
      <c r="O42" s="28"/>
      <c r="P42" s="28"/>
      <c r="Q42" s="28"/>
      <c r="R42" s="28"/>
      <c r="S42" s="28"/>
      <c r="T42" s="28"/>
      <c r="U42" s="28"/>
      <c r="V42" s="28"/>
      <c r="W42" s="28"/>
      <c r="X42" s="28"/>
    </row>
    <row r="43" spans="2:24" x14ac:dyDescent="0.45">
      <c r="B43" s="25" t="s">
        <v>151</v>
      </c>
      <c r="C43" s="28"/>
      <c r="D43" s="28"/>
      <c r="E43" s="28"/>
      <c r="F43" s="28"/>
      <c r="G43" s="26" t="s">
        <v>97</v>
      </c>
      <c r="H43" s="28"/>
      <c r="I43" s="43" cm="1">
        <f t="array" aca="1" ref="I43" ca="1">_xll.VoseOutput("Single, year 25 (multinomial)","people")+S34</f>
        <v>0</v>
      </c>
      <c r="J43" s="26"/>
      <c r="K43" s="28"/>
      <c r="L43" s="28"/>
      <c r="M43" s="28"/>
      <c r="N43" s="28"/>
      <c r="O43" s="28"/>
      <c r="P43" s="28"/>
      <c r="Q43" s="28"/>
      <c r="R43" s="28"/>
      <c r="S43" s="28"/>
      <c r="T43" s="28"/>
      <c r="U43" s="28"/>
      <c r="V43" s="28"/>
      <c r="W43" s="28"/>
      <c r="X43" s="28"/>
    </row>
    <row r="44" spans="2:24" x14ac:dyDescent="0.45">
      <c r="B44" s="25" t="s">
        <v>152</v>
      </c>
      <c r="C44" s="28"/>
      <c r="D44" s="28"/>
      <c r="E44" s="28"/>
      <c r="F44" s="28"/>
      <c r="G44" s="26" t="s">
        <v>97</v>
      </c>
      <c r="H44" s="28"/>
      <c r="I44" s="43" cm="1">
        <f t="array" aca="1" ref="I44" ca="1">_xll.VoseOutput("Married, year 25 (multinomial)","people")+T34</f>
        <v>40</v>
      </c>
      <c r="J44" s="26"/>
      <c r="K44" s="28"/>
      <c r="L44" s="28"/>
      <c r="M44" s="28"/>
      <c r="N44" s="28"/>
      <c r="O44" s="28"/>
      <c r="P44" s="28"/>
      <c r="Q44" s="28"/>
      <c r="R44" s="28"/>
      <c r="S44" s="28"/>
      <c r="T44" s="28"/>
      <c r="U44" s="28"/>
      <c r="V44" s="28"/>
      <c r="W44" s="28"/>
      <c r="X44" s="28"/>
    </row>
    <row r="45" spans="2:24" x14ac:dyDescent="0.45">
      <c r="B45" s="25" t="s">
        <v>153</v>
      </c>
      <c r="C45" s="28"/>
      <c r="D45" s="28"/>
      <c r="E45" s="28"/>
      <c r="F45" s="28"/>
      <c r="G45" s="26" t="s">
        <v>97</v>
      </c>
      <c r="H45" s="28"/>
      <c r="I45" s="43" cm="1">
        <f t="array" aca="1" ref="I45" ca="1">_xll.VoseOutput("Separated, year 25 (multinomial)","people")+U34</f>
        <v>13</v>
      </c>
      <c r="J45" s="26"/>
      <c r="K45" s="28"/>
      <c r="L45" s="28"/>
      <c r="M45" s="28"/>
      <c r="N45" s="28"/>
      <c r="O45" s="28"/>
      <c r="P45" s="28"/>
      <c r="Q45" s="28"/>
      <c r="R45" s="28"/>
      <c r="S45" s="28"/>
      <c r="T45" s="28"/>
      <c r="U45" s="28"/>
      <c r="V45" s="28"/>
      <c r="W45" s="28"/>
      <c r="X45" s="28"/>
    </row>
    <row r="46" spans="2:24" x14ac:dyDescent="0.45">
      <c r="B46" s="25" t="s">
        <v>154</v>
      </c>
      <c r="C46" s="28"/>
      <c r="D46" s="28"/>
      <c r="E46" s="28"/>
      <c r="F46" s="28"/>
      <c r="G46" s="26" t="s">
        <v>97</v>
      </c>
      <c r="H46" s="28"/>
      <c r="I46" s="43" cm="1">
        <f t="array" aca="1" ref="I46" ca="1">_xll.VoseOutput("Divorced, year 25 (multinomial)","people")+V34</f>
        <v>47</v>
      </c>
      <c r="J46" s="26"/>
      <c r="K46" s="28"/>
      <c r="L46" s="28"/>
      <c r="M46" s="28"/>
      <c r="N46" s="28"/>
      <c r="O46" s="28"/>
      <c r="P46" s="28"/>
      <c r="Q46" s="28"/>
      <c r="R46" s="28"/>
      <c r="S46" s="28"/>
      <c r="T46" s="28"/>
      <c r="U46" s="28"/>
      <c r="V46" s="28"/>
      <c r="W46" s="28"/>
      <c r="X46" s="28"/>
    </row>
    <row r="47" spans="2:24" ht="8" customHeight="1" x14ac:dyDescent="0.45"/>
    <row r="48" spans="2:24" ht="22.05" customHeight="1" x14ac:dyDescent="0.5">
      <c r="B48" s="7" t="s">
        <v>155</v>
      </c>
      <c r="C48" s="8"/>
      <c r="D48" s="8"/>
      <c r="E48" s="8"/>
      <c r="F48" s="8"/>
      <c r="G48" s="8"/>
      <c r="H48" s="8"/>
      <c r="I48" s="8"/>
      <c r="J48" s="8"/>
      <c r="K48" s="8"/>
      <c r="L48" s="8"/>
      <c r="M48" s="8"/>
      <c r="N48" s="8"/>
      <c r="O48" s="8"/>
      <c r="P48" s="8"/>
      <c r="Q48" s="8"/>
      <c r="R48" s="8"/>
      <c r="S48" s="8"/>
      <c r="T48" s="8"/>
      <c r="U48" s="8"/>
      <c r="V48" s="8"/>
      <c r="W48" s="8"/>
      <c r="X48" s="8"/>
    </row>
    <row r="49" spans="2:24" ht="18" customHeight="1" x14ac:dyDescent="0.45">
      <c r="B49" s="13" t="s">
        <v>156</v>
      </c>
    </row>
    <row r="50" spans="2:24" x14ac:dyDescent="0.45">
      <c r="B50" s="25" t="s">
        <v>157</v>
      </c>
      <c r="C50" s="28"/>
      <c r="D50" s="28"/>
      <c r="E50" s="28"/>
      <c r="F50" s="28"/>
      <c r="G50" s="28"/>
      <c r="H50" s="28"/>
      <c r="I50" s="44" t="str">
        <f>IF(SUMPRODUCT(--(ABS(Chain!G9:G12-1)&gt;0.000001))=0,"OK","CHECK")</f>
        <v>OK</v>
      </c>
      <c r="J50" s="28"/>
      <c r="K50" s="28"/>
      <c r="L50" s="28"/>
      <c r="M50" s="28"/>
      <c r="N50" s="28"/>
      <c r="O50" s="28"/>
      <c r="P50" s="28"/>
      <c r="Q50" s="28"/>
      <c r="R50" s="28"/>
      <c r="S50" s="28"/>
      <c r="T50" s="28"/>
      <c r="U50" s="28"/>
      <c r="V50" s="28"/>
      <c r="W50" s="28"/>
      <c r="X50" s="28"/>
    </row>
    <row r="51" spans="2:24" x14ac:dyDescent="0.45">
      <c r="B51" s="25" t="s">
        <v>158</v>
      </c>
      <c r="C51" s="28"/>
      <c r="D51" s="28"/>
      <c r="E51" s="28"/>
      <c r="F51" s="28"/>
      <c r="G51" s="28"/>
      <c r="H51" s="28"/>
      <c r="I51" s="44" t="str">
        <f>IF(MIN(StartRow)&gt;=0,"OK","CHECK")</f>
        <v>OK</v>
      </c>
      <c r="J51" s="28"/>
      <c r="K51" s="28"/>
      <c r="L51" s="28"/>
      <c r="M51" s="28"/>
      <c r="N51" s="28"/>
      <c r="O51" s="28"/>
      <c r="P51" s="28"/>
      <c r="Q51" s="28"/>
      <c r="R51" s="28"/>
      <c r="S51" s="28"/>
      <c r="T51" s="28"/>
      <c r="U51" s="28"/>
      <c r="V51" s="28"/>
      <c r="W51" s="28"/>
      <c r="X51" s="28"/>
    </row>
    <row r="52" spans="2:24" ht="14" customHeight="1" x14ac:dyDescent="0.45"/>
  </sheetData>
  <conditionalFormatting sqref="I50:I51">
    <cfRule type="expression" dxfId="4" priority="1">
      <formula>I50="CHECK"</formula>
    </cfRule>
  </conditionalFormatting>
  <hyperlinks>
    <hyperlink ref="B4" location="'Chain'!A1" display="◂  Chain" xr:uid="{00000000-0004-0000-0300-000000000000}"/>
    <hyperlink ref="X4" location="'Results'!A1" display="Next:  Results  ▸" xr:uid="{00000000-0004-0000-0300-000001000000}"/>
  </hyperlinks>
  <printOptions horizontalCentered="1"/>
  <pageMargins left="0.4" right="0.4" top="0.5" bottom="0.6" header="0.25" footer="0.25"/>
  <pageSetup paperSize="9" scale="62"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2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159</v>
      </c>
      <c r="C3" s="1"/>
      <c r="D3" s="1"/>
      <c r="E3" s="1"/>
      <c r="F3" s="1"/>
      <c r="G3" s="1"/>
      <c r="H3" s="1"/>
      <c r="I3" s="1"/>
      <c r="J3" s="1"/>
      <c r="K3" s="1"/>
      <c r="L3" s="1"/>
      <c r="M3" s="1"/>
      <c r="N3" s="1"/>
      <c r="O3" s="1"/>
      <c r="P3" s="1"/>
      <c r="Q3" s="1"/>
      <c r="R3" s="1"/>
    </row>
    <row r="4" spans="1:18" ht="20" customHeight="1" x14ac:dyDescent="0.45">
      <c r="A4" s="5"/>
      <c r="B4" s="22" t="s">
        <v>160</v>
      </c>
      <c r="C4" s="5"/>
      <c r="D4" s="5"/>
      <c r="E4" s="5"/>
      <c r="F4" s="5"/>
      <c r="G4" s="5"/>
      <c r="H4" s="5"/>
      <c r="I4" s="5"/>
      <c r="J4" s="5"/>
      <c r="K4" s="5"/>
      <c r="L4" s="5"/>
      <c r="M4" s="5"/>
      <c r="N4" s="5"/>
      <c r="O4" s="5"/>
      <c r="P4" s="5"/>
      <c r="Q4" s="5"/>
      <c r="R4" s="5"/>
    </row>
    <row r="5" spans="1:18" ht="8" customHeight="1" x14ac:dyDescent="0.45"/>
    <row r="6" spans="1:18" ht="26" customHeight="1" x14ac:dyDescent="0.45">
      <c r="B6" s="45" t="str" cm="1">
        <f t="array" aca="1" ref="B6" ca="1">IF(ISNUMBER(_xll.VoseSimMean(MS_Mar)),"✔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6"/>
      <c r="D6" s="46"/>
      <c r="E6" s="46"/>
      <c r="F6" s="46"/>
      <c r="G6" s="46"/>
    </row>
    <row r="7" spans="1:18" x14ac:dyDescent="0.45">
      <c r="B7" s="4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161</v>
      </c>
      <c r="C9" s="8"/>
      <c r="D9" s="8"/>
      <c r="E9" s="8"/>
      <c r="F9" s="8"/>
      <c r="G9" s="8"/>
      <c r="I9" s="47" t="s">
        <v>162</v>
      </c>
      <c r="J9" s="8"/>
      <c r="K9" s="8"/>
      <c r="L9" s="8"/>
      <c r="M9" s="8"/>
      <c r="N9" s="8"/>
      <c r="O9" s="8"/>
      <c r="P9" s="8"/>
      <c r="Q9" s="8"/>
      <c r="R9" s="8"/>
    </row>
    <row r="10" spans="1:18" ht="18" customHeight="1" x14ac:dyDescent="0.45">
      <c r="B10" s="13" t="s">
        <v>163</v>
      </c>
    </row>
    <row r="11" spans="1:18" ht="30" customHeight="1" x14ac:dyDescent="0.45">
      <c r="B11" s="23" t="s">
        <v>164</v>
      </c>
      <c r="C11" s="24" t="s">
        <v>165</v>
      </c>
      <c r="D11" s="24" t="s">
        <v>166</v>
      </c>
      <c r="E11" s="24" t="s">
        <v>167</v>
      </c>
      <c r="F11" s="24" t="s">
        <v>168</v>
      </c>
      <c r="G11" s="24" t="s">
        <v>169</v>
      </c>
    </row>
    <row r="12" spans="1:18" x14ac:dyDescent="0.45">
      <c r="B12" s="25" t="s">
        <v>109</v>
      </c>
      <c r="C12" s="37">
        <f>INDEX(Expected25,1)</f>
        <v>0.73950582364494932</v>
      </c>
      <c r="D12" s="48" cm="1">
        <f t="array" aca="1" ref="D12" ca="1">_xll.VoseSimMean(MS_Sgl)</f>
        <v>0.73329999999999995</v>
      </c>
      <c r="E12" s="48" cm="1">
        <f t="array" aca="1" ref="E12" ca="1">_xll.VoseSimMean(MN_Sgl)</f>
        <v>0.74470000000000003</v>
      </c>
      <c r="F12" s="49" cm="1">
        <f t="array" aca="1" ref="F12" ca="1">_xll.VoseSimPercentile(MS_Sgl,0.1)</f>
        <v>0</v>
      </c>
      <c r="G12" s="49" cm="1">
        <f t="array" aca="1" ref="G12" ca="1">_xll.VoseSimPercentile(MS_Sgl,0.9)</f>
        <v>2</v>
      </c>
    </row>
    <row r="13" spans="1:18" x14ac:dyDescent="0.45">
      <c r="B13" s="25" t="s">
        <v>110</v>
      </c>
      <c r="C13" s="37">
        <f>INDEX(Expected25,2)</f>
        <v>44.693976477889493</v>
      </c>
      <c r="D13" s="48" cm="1">
        <f t="array" aca="1" ref="D13" ca="1">_xll.VoseSimMean(MS_Mar)</f>
        <v>44.775700000000001</v>
      </c>
      <c r="E13" s="48" cm="1">
        <f t="array" aca="1" ref="E13" ca="1">_xll.VoseSimMean(MN_Mar)</f>
        <v>44.644199999999998</v>
      </c>
      <c r="F13" s="49" cm="1">
        <f t="array" aca="1" ref="F13" ca="1">_xll.VoseSimPercentile(MS_Mar,0.1)</f>
        <v>38</v>
      </c>
      <c r="G13" s="49" cm="1">
        <f t="array" aca="1" ref="G13" ca="1">_xll.VoseSimPercentile(MS_Mar,0.9)</f>
        <v>51</v>
      </c>
    </row>
    <row r="14" spans="1:18" x14ac:dyDescent="0.45">
      <c r="B14" s="25" t="s">
        <v>111</v>
      </c>
      <c r="C14" s="37">
        <f>INDEX(Expected25,3)</f>
        <v>8.2211269385480463</v>
      </c>
      <c r="D14" s="48" cm="1">
        <f t="array" aca="1" ref="D14" ca="1">_xll.VoseSimMean(MS_Sep)</f>
        <v>8.2411999999999992</v>
      </c>
      <c r="E14" s="48" cm="1">
        <f t="array" aca="1" ref="E14" ca="1">_xll.VoseSimMean(MN_Sep)</f>
        <v>8.2373999999999992</v>
      </c>
      <c r="F14" s="49" cm="1">
        <f t="array" aca="1" ref="F14" ca="1">_xll.VoseSimPercentile(MS_Sep,0.1)</f>
        <v>5</v>
      </c>
      <c r="G14" s="49" cm="1">
        <f t="array" aca="1" ref="G14" ca="1">_xll.VoseSimPercentile(MS_Sep,0.9)</f>
        <v>12</v>
      </c>
    </row>
    <row r="15" spans="1:18" x14ac:dyDescent="0.45">
      <c r="B15" s="25" t="s">
        <v>112</v>
      </c>
      <c r="C15" s="37">
        <f>INDEX(Expected25,4)</f>
        <v>46.345390759917521</v>
      </c>
      <c r="D15" s="48" cm="1">
        <f t="array" aca="1" ref="D15" ca="1">_xll.VoseSimMean(MS_Div)</f>
        <v>46.2498</v>
      </c>
      <c r="E15" s="48" cm="1">
        <f t="array" aca="1" ref="E15" ca="1">_xll.VoseSimMean(MN_Div)</f>
        <v>46.373699999999999</v>
      </c>
      <c r="F15" s="49" cm="1">
        <f t="array" aca="1" ref="F15" ca="1">_xll.VoseSimPercentile(MS_Div,0.1)</f>
        <v>40</v>
      </c>
      <c r="G15" s="49" cm="1">
        <f t="array" aca="1" ref="G15" ca="1">_xll.VoseSimPercentile(MS_Div,0.9)</f>
        <v>53</v>
      </c>
    </row>
    <row r="16" spans="1:18" ht="8" customHeight="1" x14ac:dyDescent="0.45"/>
    <row r="25" spans="9:18" x14ac:dyDescent="0.45">
      <c r="I25" s="47" t="s">
        <v>170</v>
      </c>
      <c r="J25" s="8"/>
      <c r="K25" s="8"/>
      <c r="L25" s="8"/>
      <c r="M25" s="8"/>
      <c r="N25" s="8"/>
      <c r="O25" s="8"/>
      <c r="P25" s="8"/>
      <c r="Q25" s="8"/>
      <c r="R25" s="8"/>
    </row>
    <row r="41" spans="2:7" ht="22.05" customHeight="1" x14ac:dyDescent="0.5">
      <c r="B41" s="7" t="s">
        <v>171</v>
      </c>
      <c r="C41" s="8"/>
      <c r="D41" s="8"/>
      <c r="E41" s="8"/>
      <c r="F41" s="8"/>
      <c r="G41" s="8"/>
    </row>
    <row r="42" spans="2:7" ht="32" customHeight="1" x14ac:dyDescent="0.45">
      <c r="B42" s="55" t="s">
        <v>172</v>
      </c>
      <c r="C42" s="54"/>
      <c r="D42" s="54"/>
      <c r="E42" s="54"/>
      <c r="F42" s="54"/>
      <c r="G42" s="54"/>
    </row>
    <row r="43" spans="2:7" ht="32" customHeight="1" x14ac:dyDescent="0.45">
      <c r="B43" s="55" t="s">
        <v>173</v>
      </c>
      <c r="C43" s="54"/>
      <c r="D43" s="54"/>
      <c r="E43" s="54"/>
      <c r="F43" s="54"/>
      <c r="G43" s="54"/>
    </row>
    <row r="44" spans="2:7" ht="32" customHeight="1" x14ac:dyDescent="0.45">
      <c r="B44" s="55" t="s">
        <v>174</v>
      </c>
      <c r="C44" s="54"/>
      <c r="D44" s="54"/>
      <c r="E44" s="54"/>
      <c r="F44" s="54"/>
      <c r="G44" s="54"/>
    </row>
    <row r="45" spans="2:7" ht="32" customHeight="1" x14ac:dyDescent="0.45">
      <c r="B45" s="55" t="s">
        <v>175</v>
      </c>
      <c r="C45" s="54"/>
      <c r="D45" s="54"/>
      <c r="E45" s="54"/>
      <c r="F45" s="54"/>
      <c r="G45" s="54"/>
    </row>
    <row r="46" spans="2:7" ht="14" customHeight="1" x14ac:dyDescent="0.45"/>
    <row r="47" spans="2:7" ht="14" customHeight="1" x14ac:dyDescent="0.45"/>
    <row r="48" spans="2:7" ht="22.05" customHeight="1" x14ac:dyDescent="0.5">
      <c r="B48" s="7" t="s">
        <v>176</v>
      </c>
      <c r="C48" s="8"/>
      <c r="D48" s="8"/>
      <c r="E48" s="8"/>
      <c r="F48" s="8"/>
      <c r="G48" s="8"/>
    </row>
    <row r="49" spans="2:7" ht="18" customHeight="1" x14ac:dyDescent="0.45">
      <c r="B49" s="13" t="s">
        <v>177</v>
      </c>
    </row>
    <row r="50" spans="2:7" ht="28.05" hidden="1" customHeight="1" outlineLevel="1" x14ac:dyDescent="0.45">
      <c r="B50" s="24" t="s">
        <v>178</v>
      </c>
      <c r="C50" s="24" t="s">
        <v>179</v>
      </c>
      <c r="D50" s="24" t="s">
        <v>180</v>
      </c>
      <c r="E50" s="24" t="s">
        <v>181</v>
      </c>
      <c r="F50" s="5"/>
      <c r="G50" s="5"/>
    </row>
    <row r="51" spans="2:7" hidden="1" outlineLevel="1" x14ac:dyDescent="0.45">
      <c r="B51" s="50">
        <v>0.01</v>
      </c>
      <c r="C51" s="50">
        <f t="shared" ref="C51:C82" si="0">1-B51</f>
        <v>0.99</v>
      </c>
      <c r="D51" s="51" cm="1">
        <f t="array" aca="1" ref="D51" ca="1">IF(ISNUMBER(_xll.VoseSimPercentile(MS_Mar,$B51)),_xll.VoseSimPercentile(MS_Mar,$B51),NA())</f>
        <v>33</v>
      </c>
      <c r="E51" s="51" cm="1">
        <f t="array" aca="1" ref="E51" ca="1">IF(ISNUMBER(_xll.VoseSimPercentile(MN_Mar,$B51)),_xll.VoseSimPercentile(MN_Mar,$B51),NA())</f>
        <v>33</v>
      </c>
    </row>
    <row r="52" spans="2:7" hidden="1" outlineLevel="1" x14ac:dyDescent="0.45">
      <c r="B52" s="50">
        <v>0.03</v>
      </c>
      <c r="C52" s="50">
        <f t="shared" si="0"/>
        <v>0.97</v>
      </c>
      <c r="D52" s="51" cm="1">
        <f t="array" aca="1" ref="D52" ca="1">IF(ISNUMBER(_xll.VoseSimPercentile(MS_Mar,$B52)),_xll.VoseSimPercentile(MS_Mar,$B52),NA())</f>
        <v>35</v>
      </c>
      <c r="E52" s="51" cm="1">
        <f t="array" aca="1" ref="E52" ca="1">IF(ISNUMBER(_xll.VoseSimPercentile(MN_Mar,$B52)),_xll.VoseSimPercentile(MN_Mar,$B52),NA())</f>
        <v>35</v>
      </c>
    </row>
    <row r="53" spans="2:7" hidden="1" outlineLevel="1" x14ac:dyDescent="0.45">
      <c r="B53" s="50">
        <v>0.05</v>
      </c>
      <c r="C53" s="50">
        <f t="shared" si="0"/>
        <v>0.95</v>
      </c>
      <c r="D53" s="51" cm="1">
        <f t="array" aca="1" ref="D53" ca="1">IF(ISNUMBER(_xll.VoseSimPercentile(MS_Mar,$B53)),_xll.VoseSimPercentile(MS_Mar,$B53),NA())</f>
        <v>37</v>
      </c>
      <c r="E53" s="51" cm="1">
        <f t="array" aca="1" ref="E53" ca="1">IF(ISNUMBER(_xll.VoseSimPercentile(MN_Mar,$B53)),_xll.VoseSimPercentile(MN_Mar,$B53),NA())</f>
        <v>37</v>
      </c>
    </row>
    <row r="54" spans="2:7" hidden="1" outlineLevel="1" x14ac:dyDescent="0.45">
      <c r="B54" s="50">
        <v>7.0000000000000007E-2</v>
      </c>
      <c r="C54" s="50">
        <f t="shared" si="0"/>
        <v>0.92999999999999994</v>
      </c>
      <c r="D54" s="51" cm="1">
        <f t="array" aca="1" ref="D54" ca="1">IF(ISNUMBER(_xll.VoseSimPercentile(MS_Mar,$B54)),_xll.VoseSimPercentile(MS_Mar,$B54),NA())</f>
        <v>37</v>
      </c>
      <c r="E54" s="51" cm="1">
        <f t="array" aca="1" ref="E54" ca="1">IF(ISNUMBER(_xll.VoseSimPercentile(MN_Mar,$B54)),_xll.VoseSimPercentile(MN_Mar,$B54),NA())</f>
        <v>37</v>
      </c>
    </row>
    <row r="55" spans="2:7" hidden="1" outlineLevel="1" x14ac:dyDescent="0.45">
      <c r="B55" s="50">
        <v>0.09</v>
      </c>
      <c r="C55" s="50">
        <f t="shared" si="0"/>
        <v>0.91</v>
      </c>
      <c r="D55" s="51" cm="1">
        <f t="array" aca="1" ref="D55" ca="1">IF(ISNUMBER(_xll.VoseSimPercentile(MS_Mar,$B55)),_xll.VoseSimPercentile(MS_Mar,$B55),NA())</f>
        <v>38</v>
      </c>
      <c r="E55" s="51" cm="1">
        <f t="array" aca="1" ref="E55" ca="1">IF(ISNUMBER(_xll.VoseSimPercentile(MN_Mar,$B55)),_xll.VoseSimPercentile(MN_Mar,$B55),NA())</f>
        <v>38</v>
      </c>
    </row>
    <row r="56" spans="2:7" hidden="1" outlineLevel="1" x14ac:dyDescent="0.45">
      <c r="B56" s="50">
        <v>0.11</v>
      </c>
      <c r="C56" s="50">
        <f t="shared" si="0"/>
        <v>0.89</v>
      </c>
      <c r="D56" s="51" cm="1">
        <f t="array" aca="1" ref="D56" ca="1">IF(ISNUMBER(_xll.VoseSimPercentile(MS_Mar,$B56)),_xll.VoseSimPercentile(MS_Mar,$B56),NA())</f>
        <v>39</v>
      </c>
      <c r="E56" s="51" cm="1">
        <f t="array" aca="1" ref="E56" ca="1">IF(ISNUMBER(_xll.VoseSimPercentile(MN_Mar,$B56)),_xll.VoseSimPercentile(MN_Mar,$B56),NA())</f>
        <v>39</v>
      </c>
    </row>
    <row r="57" spans="2:7" hidden="1" outlineLevel="1" x14ac:dyDescent="0.45">
      <c r="B57" s="50">
        <v>0.13</v>
      </c>
      <c r="C57" s="50">
        <f t="shared" si="0"/>
        <v>0.87</v>
      </c>
      <c r="D57" s="51" cm="1">
        <f t="array" aca="1" ref="D57" ca="1">IF(ISNUMBER(_xll.VoseSimPercentile(MS_Mar,$B57)),_xll.VoseSimPercentile(MS_Mar,$B57),NA())</f>
        <v>39</v>
      </c>
      <c r="E57" s="51" cm="1">
        <f t="array" aca="1" ref="E57" ca="1">IF(ISNUMBER(_xll.VoseSimPercentile(MN_Mar,$B57)),_xll.VoseSimPercentile(MN_Mar,$B57),NA())</f>
        <v>39</v>
      </c>
    </row>
    <row r="58" spans="2:7" hidden="1" outlineLevel="1" x14ac:dyDescent="0.45">
      <c r="B58" s="50">
        <v>0.15</v>
      </c>
      <c r="C58" s="50">
        <f t="shared" si="0"/>
        <v>0.85</v>
      </c>
      <c r="D58" s="51" cm="1">
        <f t="array" aca="1" ref="D58" ca="1">IF(ISNUMBER(_xll.VoseSimPercentile(MS_Mar,$B58)),_xll.VoseSimPercentile(MS_Mar,$B58),NA())</f>
        <v>40</v>
      </c>
      <c r="E58" s="51" cm="1">
        <f t="array" aca="1" ref="E58" ca="1">IF(ISNUMBER(_xll.VoseSimPercentile(MN_Mar,$B58)),_xll.VoseSimPercentile(MN_Mar,$B58),NA())</f>
        <v>39</v>
      </c>
    </row>
    <row r="59" spans="2:7" hidden="1" outlineLevel="1" x14ac:dyDescent="0.45">
      <c r="B59" s="50">
        <v>0.17</v>
      </c>
      <c r="C59" s="50">
        <f t="shared" si="0"/>
        <v>0.83</v>
      </c>
      <c r="D59" s="51" cm="1">
        <f t="array" aca="1" ref="D59" ca="1">IF(ISNUMBER(_xll.VoseSimPercentile(MS_Mar,$B59)),_xll.VoseSimPercentile(MS_Mar,$B59),NA())</f>
        <v>40</v>
      </c>
      <c r="E59" s="51" cm="1">
        <f t="array" aca="1" ref="E59" ca="1">IF(ISNUMBER(_xll.VoseSimPercentile(MN_Mar,$B59)),_xll.VoseSimPercentile(MN_Mar,$B59),NA())</f>
        <v>40</v>
      </c>
    </row>
    <row r="60" spans="2:7" hidden="1" outlineLevel="1" x14ac:dyDescent="0.45">
      <c r="B60" s="50">
        <v>0.19</v>
      </c>
      <c r="C60" s="50">
        <f t="shared" si="0"/>
        <v>0.81</v>
      </c>
      <c r="D60" s="51" cm="1">
        <f t="array" aca="1" ref="D60" ca="1">IF(ISNUMBER(_xll.VoseSimPercentile(MS_Mar,$B60)),_xll.VoseSimPercentile(MS_Mar,$B60),NA())</f>
        <v>40</v>
      </c>
      <c r="E60" s="51" cm="1">
        <f t="array" aca="1" ref="E60" ca="1">IF(ISNUMBER(_xll.VoseSimPercentile(MN_Mar,$B60)),_xll.VoseSimPercentile(MN_Mar,$B60),NA())</f>
        <v>40</v>
      </c>
    </row>
    <row r="61" spans="2:7" hidden="1" outlineLevel="1" x14ac:dyDescent="0.45">
      <c r="B61" s="50">
        <v>0.21</v>
      </c>
      <c r="C61" s="50">
        <f t="shared" si="0"/>
        <v>0.79</v>
      </c>
      <c r="D61" s="51" cm="1">
        <f t="array" aca="1" ref="D61" ca="1">IF(ISNUMBER(_xll.VoseSimPercentile(MS_Mar,$B61)),_xll.VoseSimPercentile(MS_Mar,$B61),NA())</f>
        <v>41</v>
      </c>
      <c r="E61" s="51" cm="1">
        <f t="array" aca="1" ref="E61" ca="1">IF(ISNUMBER(_xll.VoseSimPercentile(MN_Mar,$B61)),_xll.VoseSimPercentile(MN_Mar,$B61),NA())</f>
        <v>41</v>
      </c>
    </row>
    <row r="62" spans="2:7" hidden="1" outlineLevel="1" x14ac:dyDescent="0.45">
      <c r="B62" s="50">
        <v>0.23</v>
      </c>
      <c r="C62" s="50">
        <f t="shared" si="0"/>
        <v>0.77</v>
      </c>
      <c r="D62" s="51" cm="1">
        <f t="array" aca="1" ref="D62" ca="1">IF(ISNUMBER(_xll.VoseSimPercentile(MS_Mar,$B62)),_xll.VoseSimPercentile(MS_Mar,$B62),NA())</f>
        <v>41</v>
      </c>
      <c r="E62" s="51" cm="1">
        <f t="array" aca="1" ref="E62" ca="1">IF(ISNUMBER(_xll.VoseSimPercentile(MN_Mar,$B62)),_xll.VoseSimPercentile(MN_Mar,$B62),NA())</f>
        <v>41</v>
      </c>
    </row>
    <row r="63" spans="2:7" hidden="1" outlineLevel="1" x14ac:dyDescent="0.45">
      <c r="B63" s="50">
        <v>0.25</v>
      </c>
      <c r="C63" s="50">
        <f t="shared" si="0"/>
        <v>0.75</v>
      </c>
      <c r="D63" s="51" cm="1">
        <f t="array" aca="1" ref="D63" ca="1">IF(ISNUMBER(_xll.VoseSimPercentile(MS_Mar,$B63)),_xll.VoseSimPercentile(MS_Mar,$B63),NA())</f>
        <v>41</v>
      </c>
      <c r="E63" s="51" cm="1">
        <f t="array" aca="1" ref="E63" ca="1">IF(ISNUMBER(_xll.VoseSimPercentile(MN_Mar,$B63)),_xll.VoseSimPercentile(MN_Mar,$B63),NA())</f>
        <v>41</v>
      </c>
    </row>
    <row r="64" spans="2:7" hidden="1" outlineLevel="1" x14ac:dyDescent="0.45">
      <c r="B64" s="50">
        <v>0.27</v>
      </c>
      <c r="C64" s="50">
        <f t="shared" si="0"/>
        <v>0.73</v>
      </c>
      <c r="D64" s="51" cm="1">
        <f t="array" aca="1" ref="D64" ca="1">IF(ISNUMBER(_xll.VoseSimPercentile(MS_Mar,$B64)),_xll.VoseSimPercentile(MS_Mar,$B64),NA())</f>
        <v>42</v>
      </c>
      <c r="E64" s="51" cm="1">
        <f t="array" aca="1" ref="E64" ca="1">IF(ISNUMBER(_xll.VoseSimPercentile(MN_Mar,$B64)),_xll.VoseSimPercentile(MN_Mar,$B64),NA())</f>
        <v>42</v>
      </c>
    </row>
    <row r="65" spans="2:5" hidden="1" outlineLevel="1" x14ac:dyDescent="0.45">
      <c r="B65" s="50">
        <v>0.28999999999999998</v>
      </c>
      <c r="C65" s="50">
        <f t="shared" si="0"/>
        <v>0.71</v>
      </c>
      <c r="D65" s="51" cm="1">
        <f t="array" aca="1" ref="D65" ca="1">IF(ISNUMBER(_xll.VoseSimPercentile(MS_Mar,$B65)),_xll.VoseSimPercentile(MS_Mar,$B65),NA())</f>
        <v>42</v>
      </c>
      <c r="E65" s="51" cm="1">
        <f t="array" aca="1" ref="E65" ca="1">IF(ISNUMBER(_xll.VoseSimPercentile(MN_Mar,$B65)),_xll.VoseSimPercentile(MN_Mar,$B65),NA())</f>
        <v>42</v>
      </c>
    </row>
    <row r="66" spans="2:5" hidden="1" outlineLevel="1" x14ac:dyDescent="0.45">
      <c r="B66" s="50">
        <v>0.31</v>
      </c>
      <c r="C66" s="50">
        <f t="shared" si="0"/>
        <v>0.69</v>
      </c>
      <c r="D66" s="51" cm="1">
        <f t="array" aca="1" ref="D66" ca="1">IF(ISNUMBER(_xll.VoseSimPercentile(MS_Mar,$B66)),_xll.VoseSimPercentile(MS_Mar,$B66),NA())</f>
        <v>42</v>
      </c>
      <c r="E66" s="51" cm="1">
        <f t="array" aca="1" ref="E66" ca="1">IF(ISNUMBER(_xll.VoseSimPercentile(MN_Mar,$B66)),_xll.VoseSimPercentile(MN_Mar,$B66),NA())</f>
        <v>42</v>
      </c>
    </row>
    <row r="67" spans="2:5" hidden="1" outlineLevel="1" x14ac:dyDescent="0.45">
      <c r="B67" s="50">
        <v>0.33</v>
      </c>
      <c r="C67" s="50">
        <f t="shared" si="0"/>
        <v>0.66999999999999993</v>
      </c>
      <c r="D67" s="51" cm="1">
        <f t="array" aca="1" ref="D67" ca="1">IF(ISNUMBER(_xll.VoseSimPercentile(MS_Mar,$B67)),_xll.VoseSimPercentile(MS_Mar,$B67),NA())</f>
        <v>43</v>
      </c>
      <c r="E67" s="51" cm="1">
        <f t="array" aca="1" ref="E67" ca="1">IF(ISNUMBER(_xll.VoseSimPercentile(MN_Mar,$B67)),_xll.VoseSimPercentile(MN_Mar,$B67),NA())</f>
        <v>42</v>
      </c>
    </row>
    <row r="68" spans="2:5" hidden="1" outlineLevel="1" x14ac:dyDescent="0.45">
      <c r="B68" s="50">
        <v>0.35</v>
      </c>
      <c r="C68" s="50">
        <f t="shared" si="0"/>
        <v>0.65</v>
      </c>
      <c r="D68" s="51" cm="1">
        <f t="array" aca="1" ref="D68" ca="1">IF(ISNUMBER(_xll.VoseSimPercentile(MS_Mar,$B68)),_xll.VoseSimPercentile(MS_Mar,$B68),NA())</f>
        <v>43</v>
      </c>
      <c r="E68" s="51" cm="1">
        <f t="array" aca="1" ref="E68" ca="1">IF(ISNUMBER(_xll.VoseSimPercentile(MN_Mar,$B68)),_xll.VoseSimPercentile(MN_Mar,$B68),NA())</f>
        <v>43</v>
      </c>
    </row>
    <row r="69" spans="2:5" hidden="1" outlineLevel="1" x14ac:dyDescent="0.45">
      <c r="B69" s="50">
        <v>0.37</v>
      </c>
      <c r="C69" s="50">
        <f t="shared" si="0"/>
        <v>0.63</v>
      </c>
      <c r="D69" s="51" cm="1">
        <f t="array" aca="1" ref="D69" ca="1">IF(ISNUMBER(_xll.VoseSimPercentile(MS_Mar,$B69)),_xll.VoseSimPercentile(MS_Mar,$B69),NA())</f>
        <v>43</v>
      </c>
      <c r="E69" s="51" cm="1">
        <f t="array" aca="1" ref="E69" ca="1">IF(ISNUMBER(_xll.VoseSimPercentile(MN_Mar,$B69)),_xll.VoseSimPercentile(MN_Mar,$B69),NA())</f>
        <v>43</v>
      </c>
    </row>
    <row r="70" spans="2:5" hidden="1" outlineLevel="1" x14ac:dyDescent="0.45">
      <c r="B70" s="50">
        <v>0.39</v>
      </c>
      <c r="C70" s="50">
        <f t="shared" si="0"/>
        <v>0.61</v>
      </c>
      <c r="D70" s="51" cm="1">
        <f t="array" aca="1" ref="D70" ca="1">IF(ISNUMBER(_xll.VoseSimPercentile(MS_Mar,$B70)),_xll.VoseSimPercentile(MS_Mar,$B70),NA())</f>
        <v>43</v>
      </c>
      <c r="E70" s="51" cm="1">
        <f t="array" aca="1" ref="E70" ca="1">IF(ISNUMBER(_xll.VoseSimPercentile(MN_Mar,$B70)),_xll.VoseSimPercentile(MN_Mar,$B70),NA())</f>
        <v>43</v>
      </c>
    </row>
    <row r="71" spans="2:5" hidden="1" outlineLevel="1" x14ac:dyDescent="0.45">
      <c r="B71" s="50">
        <v>0.41</v>
      </c>
      <c r="C71" s="50">
        <f t="shared" si="0"/>
        <v>0.59000000000000008</v>
      </c>
      <c r="D71" s="51" cm="1">
        <f t="array" aca="1" ref="D71" ca="1">IF(ISNUMBER(_xll.VoseSimPercentile(MS_Mar,$B71)),_xll.VoseSimPercentile(MS_Mar,$B71),NA())</f>
        <v>44</v>
      </c>
      <c r="E71" s="51" cm="1">
        <f t="array" aca="1" ref="E71" ca="1">IF(ISNUMBER(_xll.VoseSimPercentile(MN_Mar,$B71)),_xll.VoseSimPercentile(MN_Mar,$B71),NA())</f>
        <v>44</v>
      </c>
    </row>
    <row r="72" spans="2:5" hidden="1" outlineLevel="1" x14ac:dyDescent="0.45">
      <c r="B72" s="50">
        <v>0.43</v>
      </c>
      <c r="C72" s="50">
        <f t="shared" si="0"/>
        <v>0.57000000000000006</v>
      </c>
      <c r="D72" s="51" cm="1">
        <f t="array" aca="1" ref="D72" ca="1">IF(ISNUMBER(_xll.VoseSimPercentile(MS_Mar,$B72)),_xll.VoseSimPercentile(MS_Mar,$B72),NA())</f>
        <v>44</v>
      </c>
      <c r="E72" s="51" cm="1">
        <f t="array" aca="1" ref="E72" ca="1">IF(ISNUMBER(_xll.VoseSimPercentile(MN_Mar,$B72)),_xll.VoseSimPercentile(MN_Mar,$B72),NA())</f>
        <v>44</v>
      </c>
    </row>
    <row r="73" spans="2:5" hidden="1" outlineLevel="1" x14ac:dyDescent="0.45">
      <c r="B73" s="50">
        <v>0.45</v>
      </c>
      <c r="C73" s="50">
        <f t="shared" si="0"/>
        <v>0.55000000000000004</v>
      </c>
      <c r="D73" s="51" cm="1">
        <f t="array" aca="1" ref="D73" ca="1">IF(ISNUMBER(_xll.VoseSimPercentile(MS_Mar,$B73)),_xll.VoseSimPercentile(MS_Mar,$B73),NA())</f>
        <v>44</v>
      </c>
      <c r="E73" s="51" cm="1">
        <f t="array" aca="1" ref="E73" ca="1">IF(ISNUMBER(_xll.VoseSimPercentile(MN_Mar,$B73)),_xll.VoseSimPercentile(MN_Mar,$B73),NA())</f>
        <v>44</v>
      </c>
    </row>
    <row r="74" spans="2:5" hidden="1" outlineLevel="1" x14ac:dyDescent="0.45">
      <c r="B74" s="50">
        <v>0.47</v>
      </c>
      <c r="C74" s="50">
        <f t="shared" si="0"/>
        <v>0.53</v>
      </c>
      <c r="D74" s="51" cm="1">
        <f t="array" aca="1" ref="D74" ca="1">IF(ISNUMBER(_xll.VoseSimPercentile(MS_Mar,$B74)),_xll.VoseSimPercentile(MS_Mar,$B74),NA())</f>
        <v>44</v>
      </c>
      <c r="E74" s="51" cm="1">
        <f t="array" aca="1" ref="E74" ca="1">IF(ISNUMBER(_xll.VoseSimPercentile(MN_Mar,$B74)),_xll.VoseSimPercentile(MN_Mar,$B74),NA())</f>
        <v>44</v>
      </c>
    </row>
    <row r="75" spans="2:5" hidden="1" outlineLevel="1" x14ac:dyDescent="0.45">
      <c r="B75" s="50">
        <v>0.49</v>
      </c>
      <c r="C75" s="50">
        <f t="shared" si="0"/>
        <v>0.51</v>
      </c>
      <c r="D75" s="51" cm="1">
        <f t="array" aca="1" ref="D75" ca="1">IF(ISNUMBER(_xll.VoseSimPercentile(MS_Mar,$B75)),_xll.VoseSimPercentile(MS_Mar,$B75),NA())</f>
        <v>45</v>
      </c>
      <c r="E75" s="51" cm="1">
        <f t="array" aca="1" ref="E75" ca="1">IF(ISNUMBER(_xll.VoseSimPercentile(MN_Mar,$B75)),_xll.VoseSimPercentile(MN_Mar,$B75),NA())</f>
        <v>44</v>
      </c>
    </row>
    <row r="76" spans="2:5" hidden="1" outlineLevel="1" x14ac:dyDescent="0.45">
      <c r="B76" s="50">
        <v>0.51</v>
      </c>
      <c r="C76" s="50">
        <f t="shared" si="0"/>
        <v>0.49</v>
      </c>
      <c r="D76" s="51" cm="1">
        <f t="array" aca="1" ref="D76" ca="1">IF(ISNUMBER(_xll.VoseSimPercentile(MS_Mar,$B76)),_xll.VoseSimPercentile(MS_Mar,$B76),NA())</f>
        <v>45</v>
      </c>
      <c r="E76" s="51" cm="1">
        <f t="array" aca="1" ref="E76" ca="1">IF(ISNUMBER(_xll.VoseSimPercentile(MN_Mar,$B76)),_xll.VoseSimPercentile(MN_Mar,$B76),NA())</f>
        <v>45</v>
      </c>
    </row>
    <row r="77" spans="2:5" hidden="1" outlineLevel="1" x14ac:dyDescent="0.45">
      <c r="B77" s="50">
        <v>0.53</v>
      </c>
      <c r="C77" s="50">
        <f t="shared" si="0"/>
        <v>0.47</v>
      </c>
      <c r="D77" s="51" cm="1">
        <f t="array" aca="1" ref="D77" ca="1">IF(ISNUMBER(_xll.VoseSimPercentile(MS_Mar,$B77)),_xll.VoseSimPercentile(MS_Mar,$B77),NA())</f>
        <v>45</v>
      </c>
      <c r="E77" s="51" cm="1">
        <f t="array" aca="1" ref="E77" ca="1">IF(ISNUMBER(_xll.VoseSimPercentile(MN_Mar,$B77)),_xll.VoseSimPercentile(MN_Mar,$B77),NA())</f>
        <v>45</v>
      </c>
    </row>
    <row r="78" spans="2:5" hidden="1" outlineLevel="1" x14ac:dyDescent="0.45">
      <c r="B78" s="50">
        <v>0.55000000000000004</v>
      </c>
      <c r="C78" s="50">
        <f t="shared" si="0"/>
        <v>0.44999999999999996</v>
      </c>
      <c r="D78" s="51" cm="1">
        <f t="array" aca="1" ref="D78" ca="1">IF(ISNUMBER(_xll.VoseSimPercentile(MS_Mar,$B78)),_xll.VoseSimPercentile(MS_Mar,$B78),NA())</f>
        <v>45</v>
      </c>
      <c r="E78" s="51" cm="1">
        <f t="array" aca="1" ref="E78" ca="1">IF(ISNUMBER(_xll.VoseSimPercentile(MN_Mar,$B78)),_xll.VoseSimPercentile(MN_Mar,$B78),NA())</f>
        <v>45</v>
      </c>
    </row>
    <row r="79" spans="2:5" hidden="1" outlineLevel="1" x14ac:dyDescent="0.45">
      <c r="B79" s="50">
        <v>0.56999999999999995</v>
      </c>
      <c r="C79" s="50">
        <f t="shared" si="0"/>
        <v>0.43000000000000005</v>
      </c>
      <c r="D79" s="51" cm="1">
        <f t="array" aca="1" ref="D79" ca="1">IF(ISNUMBER(_xll.VoseSimPercentile(MS_Mar,$B79)),_xll.VoseSimPercentile(MS_Mar,$B79),NA())</f>
        <v>46</v>
      </c>
      <c r="E79" s="51" cm="1">
        <f t="array" aca="1" ref="E79" ca="1">IF(ISNUMBER(_xll.VoseSimPercentile(MN_Mar,$B79)),_xll.VoseSimPercentile(MN_Mar,$B79),NA())</f>
        <v>45</v>
      </c>
    </row>
    <row r="80" spans="2:5" hidden="1" outlineLevel="1" x14ac:dyDescent="0.45">
      <c r="B80" s="50">
        <v>0.59</v>
      </c>
      <c r="C80" s="50">
        <f t="shared" si="0"/>
        <v>0.41000000000000003</v>
      </c>
      <c r="D80" s="51" cm="1">
        <f t="array" aca="1" ref="D80" ca="1">IF(ISNUMBER(_xll.VoseSimPercentile(MS_Mar,$B80)),_xll.VoseSimPercentile(MS_Mar,$B80),NA())</f>
        <v>46</v>
      </c>
      <c r="E80" s="51" cm="1">
        <f t="array" aca="1" ref="E80" ca="1">IF(ISNUMBER(_xll.VoseSimPercentile(MN_Mar,$B80)),_xll.VoseSimPercentile(MN_Mar,$B80),NA())</f>
        <v>46</v>
      </c>
    </row>
    <row r="81" spans="2:5" hidden="1" outlineLevel="1" x14ac:dyDescent="0.45">
      <c r="B81" s="50">
        <v>0.61</v>
      </c>
      <c r="C81" s="50">
        <f t="shared" si="0"/>
        <v>0.39</v>
      </c>
      <c r="D81" s="51" cm="1">
        <f t="array" aca="1" ref="D81" ca="1">IF(ISNUMBER(_xll.VoseSimPercentile(MS_Mar,$B81)),_xll.VoseSimPercentile(MS_Mar,$B81),NA())</f>
        <v>46</v>
      </c>
      <c r="E81" s="51" cm="1">
        <f t="array" aca="1" ref="E81" ca="1">IF(ISNUMBER(_xll.VoseSimPercentile(MN_Mar,$B81)),_xll.VoseSimPercentile(MN_Mar,$B81),NA())</f>
        <v>46</v>
      </c>
    </row>
    <row r="82" spans="2:5" hidden="1" outlineLevel="1" x14ac:dyDescent="0.45">
      <c r="B82" s="50">
        <v>0.63</v>
      </c>
      <c r="C82" s="50">
        <f t="shared" si="0"/>
        <v>0.37</v>
      </c>
      <c r="D82" s="51" cm="1">
        <f t="array" aca="1" ref="D82" ca="1">IF(ISNUMBER(_xll.VoseSimPercentile(MS_Mar,$B82)),_xll.VoseSimPercentile(MS_Mar,$B82),NA())</f>
        <v>46</v>
      </c>
      <c r="E82" s="51" cm="1">
        <f t="array" aca="1" ref="E82" ca="1">IF(ISNUMBER(_xll.VoseSimPercentile(MN_Mar,$B82)),_xll.VoseSimPercentile(MN_Mar,$B82),NA())</f>
        <v>46</v>
      </c>
    </row>
    <row r="83" spans="2:5" hidden="1" outlineLevel="1" x14ac:dyDescent="0.45">
      <c r="B83" s="50">
        <v>0.65</v>
      </c>
      <c r="C83" s="50">
        <f t="shared" ref="C83:C114" si="1">1-B83</f>
        <v>0.35</v>
      </c>
      <c r="D83" s="51" cm="1">
        <f t="array" aca="1" ref="D83" ca="1">IF(ISNUMBER(_xll.VoseSimPercentile(MS_Mar,$B83)),_xll.VoseSimPercentile(MS_Mar,$B83),NA())</f>
        <v>47</v>
      </c>
      <c r="E83" s="51" cm="1">
        <f t="array" aca="1" ref="E83" ca="1">IF(ISNUMBER(_xll.VoseSimPercentile(MN_Mar,$B83)),_xll.VoseSimPercentile(MN_Mar,$B83),NA())</f>
        <v>47</v>
      </c>
    </row>
    <row r="84" spans="2:5" hidden="1" outlineLevel="1" x14ac:dyDescent="0.45">
      <c r="B84" s="50">
        <v>0.67</v>
      </c>
      <c r="C84" s="50">
        <f t="shared" si="1"/>
        <v>0.32999999999999996</v>
      </c>
      <c r="D84" s="51" cm="1">
        <f t="array" aca="1" ref="D84" ca="1">IF(ISNUMBER(_xll.VoseSimPercentile(MS_Mar,$B84)),_xll.VoseSimPercentile(MS_Mar,$B84),NA())</f>
        <v>47</v>
      </c>
      <c r="E84" s="51" cm="1">
        <f t="array" aca="1" ref="E84" ca="1">IF(ISNUMBER(_xll.VoseSimPercentile(MN_Mar,$B84)),_xll.VoseSimPercentile(MN_Mar,$B84),NA())</f>
        <v>47</v>
      </c>
    </row>
    <row r="85" spans="2:5" hidden="1" outlineLevel="1" x14ac:dyDescent="0.45">
      <c r="B85" s="50">
        <v>0.69</v>
      </c>
      <c r="C85" s="50">
        <f t="shared" si="1"/>
        <v>0.31000000000000005</v>
      </c>
      <c r="D85" s="51" cm="1">
        <f t="array" aca="1" ref="D85" ca="1">IF(ISNUMBER(_xll.VoseSimPercentile(MS_Mar,$B85)),_xll.VoseSimPercentile(MS_Mar,$B85),NA())</f>
        <v>47</v>
      </c>
      <c r="E85" s="51" cm="1">
        <f t="array" aca="1" ref="E85" ca="1">IF(ISNUMBER(_xll.VoseSimPercentile(MN_Mar,$B85)),_xll.VoseSimPercentile(MN_Mar,$B85),NA())</f>
        <v>47</v>
      </c>
    </row>
    <row r="86" spans="2:5" hidden="1" outlineLevel="1" x14ac:dyDescent="0.45">
      <c r="B86" s="50">
        <v>0.71</v>
      </c>
      <c r="C86" s="50">
        <f t="shared" si="1"/>
        <v>0.29000000000000004</v>
      </c>
      <c r="D86" s="51" cm="1">
        <f t="array" aca="1" ref="D86" ca="1">IF(ISNUMBER(_xll.VoseSimPercentile(MS_Mar,$B86)),_xll.VoseSimPercentile(MS_Mar,$B86),NA())</f>
        <v>47</v>
      </c>
      <c r="E86" s="51" cm="1">
        <f t="array" aca="1" ref="E86" ca="1">IF(ISNUMBER(_xll.VoseSimPercentile(MN_Mar,$B86)),_xll.VoseSimPercentile(MN_Mar,$B86),NA())</f>
        <v>47</v>
      </c>
    </row>
    <row r="87" spans="2:5" hidden="1" outlineLevel="1" x14ac:dyDescent="0.45">
      <c r="B87" s="50">
        <v>0.73</v>
      </c>
      <c r="C87" s="50">
        <f t="shared" si="1"/>
        <v>0.27</v>
      </c>
      <c r="D87" s="51" cm="1">
        <f t="array" aca="1" ref="D87" ca="1">IF(ISNUMBER(_xll.VoseSimPercentile(MS_Mar,$B87)),_xll.VoseSimPercentile(MS_Mar,$B87),NA())</f>
        <v>48</v>
      </c>
      <c r="E87" s="51" cm="1">
        <f t="array" aca="1" ref="E87" ca="1">IF(ISNUMBER(_xll.VoseSimPercentile(MN_Mar,$B87)),_xll.VoseSimPercentile(MN_Mar,$B87),NA())</f>
        <v>48</v>
      </c>
    </row>
    <row r="88" spans="2:5" hidden="1" outlineLevel="1" x14ac:dyDescent="0.45">
      <c r="B88" s="50">
        <v>0.75</v>
      </c>
      <c r="C88" s="50">
        <f t="shared" si="1"/>
        <v>0.25</v>
      </c>
      <c r="D88" s="51" cm="1">
        <f t="array" aca="1" ref="D88" ca="1">IF(ISNUMBER(_xll.VoseSimPercentile(MS_Mar,$B88)),_xll.VoseSimPercentile(MS_Mar,$B88),NA())</f>
        <v>48</v>
      </c>
      <c r="E88" s="51" cm="1">
        <f t="array" aca="1" ref="E88" ca="1">IF(ISNUMBER(_xll.VoseSimPercentile(MN_Mar,$B88)),_xll.VoseSimPercentile(MN_Mar,$B88),NA())</f>
        <v>48</v>
      </c>
    </row>
    <row r="89" spans="2:5" hidden="1" outlineLevel="1" x14ac:dyDescent="0.45">
      <c r="B89" s="50">
        <v>0.77</v>
      </c>
      <c r="C89" s="50">
        <f t="shared" si="1"/>
        <v>0.22999999999999998</v>
      </c>
      <c r="D89" s="51" cm="1">
        <f t="array" aca="1" ref="D89" ca="1">IF(ISNUMBER(_xll.VoseSimPercentile(MS_Mar,$B89)),_xll.VoseSimPercentile(MS_Mar,$B89),NA())</f>
        <v>48</v>
      </c>
      <c r="E89" s="51" cm="1">
        <f t="array" aca="1" ref="E89" ca="1">IF(ISNUMBER(_xll.VoseSimPercentile(MN_Mar,$B89)),_xll.VoseSimPercentile(MN_Mar,$B89),NA())</f>
        <v>48</v>
      </c>
    </row>
    <row r="90" spans="2:5" hidden="1" outlineLevel="1" x14ac:dyDescent="0.45">
      <c r="B90" s="50">
        <v>0.79</v>
      </c>
      <c r="C90" s="50">
        <f t="shared" si="1"/>
        <v>0.20999999999999996</v>
      </c>
      <c r="D90" s="51" cm="1">
        <f t="array" aca="1" ref="D90" ca="1">IF(ISNUMBER(_xll.VoseSimPercentile(MS_Mar,$B90)),_xll.VoseSimPercentile(MS_Mar,$B90),NA())</f>
        <v>49</v>
      </c>
      <c r="E90" s="51" cm="1">
        <f t="array" aca="1" ref="E90" ca="1">IF(ISNUMBER(_xll.VoseSimPercentile(MN_Mar,$B90)),_xll.VoseSimPercentile(MN_Mar,$B90),NA())</f>
        <v>49</v>
      </c>
    </row>
    <row r="91" spans="2:5" hidden="1" outlineLevel="1" x14ac:dyDescent="0.45">
      <c r="B91" s="50">
        <v>0.81</v>
      </c>
      <c r="C91" s="50">
        <f t="shared" si="1"/>
        <v>0.18999999999999995</v>
      </c>
      <c r="D91" s="51" cm="1">
        <f t="array" aca="1" ref="D91" ca="1">IF(ISNUMBER(_xll.VoseSimPercentile(MS_Mar,$B91)),_xll.VoseSimPercentile(MS_Mar,$B91),NA())</f>
        <v>49</v>
      </c>
      <c r="E91" s="51" cm="1">
        <f t="array" aca="1" ref="E91" ca="1">IF(ISNUMBER(_xll.VoseSimPercentile(MN_Mar,$B91)),_xll.VoseSimPercentile(MN_Mar,$B91),NA())</f>
        <v>49</v>
      </c>
    </row>
    <row r="92" spans="2:5" hidden="1" outlineLevel="1" x14ac:dyDescent="0.45">
      <c r="B92" s="50">
        <v>0.83</v>
      </c>
      <c r="C92" s="50">
        <f t="shared" si="1"/>
        <v>0.17000000000000004</v>
      </c>
      <c r="D92" s="51" cm="1">
        <f t="array" aca="1" ref="D92" ca="1">IF(ISNUMBER(_xll.VoseSimPercentile(MS_Mar,$B92)),_xll.VoseSimPercentile(MS_Mar,$B92),NA())</f>
        <v>49</v>
      </c>
      <c r="E92" s="51" cm="1">
        <f t="array" aca="1" ref="E92" ca="1">IF(ISNUMBER(_xll.VoseSimPercentile(MN_Mar,$B92)),_xll.VoseSimPercentile(MN_Mar,$B92),NA())</f>
        <v>49</v>
      </c>
    </row>
    <row r="93" spans="2:5" hidden="1" outlineLevel="1" x14ac:dyDescent="0.45">
      <c r="B93" s="50">
        <v>0.85</v>
      </c>
      <c r="C93" s="50">
        <f t="shared" si="1"/>
        <v>0.15000000000000002</v>
      </c>
      <c r="D93" s="51" cm="1">
        <f t="array" aca="1" ref="D93" ca="1">IF(ISNUMBER(_xll.VoseSimPercentile(MS_Mar,$B93)),_xll.VoseSimPercentile(MS_Mar,$B93),NA())</f>
        <v>50</v>
      </c>
      <c r="E93" s="51" cm="1">
        <f t="array" aca="1" ref="E93" ca="1">IF(ISNUMBER(_xll.VoseSimPercentile(MN_Mar,$B93)),_xll.VoseSimPercentile(MN_Mar,$B93),NA())</f>
        <v>50</v>
      </c>
    </row>
    <row r="94" spans="2:5" hidden="1" outlineLevel="1" x14ac:dyDescent="0.45">
      <c r="B94" s="50">
        <v>0.87</v>
      </c>
      <c r="C94" s="50">
        <f t="shared" si="1"/>
        <v>0.13</v>
      </c>
      <c r="D94" s="51" cm="1">
        <f t="array" aca="1" ref="D94" ca="1">IF(ISNUMBER(_xll.VoseSimPercentile(MS_Mar,$B94)),_xll.VoseSimPercentile(MS_Mar,$B94),NA())</f>
        <v>50</v>
      </c>
      <c r="E94" s="51" cm="1">
        <f t="array" aca="1" ref="E94" ca="1">IF(ISNUMBER(_xll.VoseSimPercentile(MN_Mar,$B94)),_xll.VoseSimPercentile(MN_Mar,$B94),NA())</f>
        <v>50</v>
      </c>
    </row>
    <row r="95" spans="2:5" hidden="1" outlineLevel="1" x14ac:dyDescent="0.45">
      <c r="B95" s="50">
        <v>0.89</v>
      </c>
      <c r="C95" s="50">
        <f t="shared" si="1"/>
        <v>0.10999999999999999</v>
      </c>
      <c r="D95" s="51" cm="1">
        <f t="array" aca="1" ref="D95" ca="1">IF(ISNUMBER(_xll.VoseSimPercentile(MS_Mar,$B95)),_xll.VoseSimPercentile(MS_Mar,$B95),NA())</f>
        <v>51</v>
      </c>
      <c r="E95" s="51" cm="1">
        <f t="array" aca="1" ref="E95" ca="1">IF(ISNUMBER(_xll.VoseSimPercentile(MN_Mar,$B95)),_xll.VoseSimPercentile(MN_Mar,$B95),NA())</f>
        <v>51</v>
      </c>
    </row>
    <row r="96" spans="2:5" hidden="1" outlineLevel="1" x14ac:dyDescent="0.45">
      <c r="B96" s="50">
        <v>0.91</v>
      </c>
      <c r="C96" s="50">
        <f t="shared" si="1"/>
        <v>8.9999999999999969E-2</v>
      </c>
      <c r="D96" s="51" cm="1">
        <f t="array" aca="1" ref="D96" ca="1">IF(ISNUMBER(_xll.VoseSimPercentile(MS_Mar,$B96)),_xll.VoseSimPercentile(MS_Mar,$B96),NA())</f>
        <v>51</v>
      </c>
      <c r="E96" s="51" cm="1">
        <f t="array" aca="1" ref="E96" ca="1">IF(ISNUMBER(_xll.VoseSimPercentile(MN_Mar,$B96)),_xll.VoseSimPercentile(MN_Mar,$B96),NA())</f>
        <v>51</v>
      </c>
    </row>
    <row r="97" spans="2:7" hidden="1" outlineLevel="1" x14ac:dyDescent="0.45">
      <c r="B97" s="50">
        <v>0.93</v>
      </c>
      <c r="C97" s="50">
        <f t="shared" si="1"/>
        <v>6.9999999999999951E-2</v>
      </c>
      <c r="D97" s="51" cm="1">
        <f t="array" aca="1" ref="D97" ca="1">IF(ISNUMBER(_xll.VoseSimPercentile(MS_Mar,$B97)),_xll.VoseSimPercentile(MS_Mar,$B97),NA())</f>
        <v>52</v>
      </c>
      <c r="E97" s="51" cm="1">
        <f t="array" aca="1" ref="E97" ca="1">IF(ISNUMBER(_xll.VoseSimPercentile(MN_Mar,$B97)),_xll.VoseSimPercentile(MN_Mar,$B97),NA())</f>
        <v>52</v>
      </c>
    </row>
    <row r="98" spans="2:7" hidden="1" outlineLevel="1" x14ac:dyDescent="0.45">
      <c r="B98" s="50">
        <v>0.95</v>
      </c>
      <c r="C98" s="50">
        <f t="shared" si="1"/>
        <v>5.0000000000000044E-2</v>
      </c>
      <c r="D98" s="51" cm="1">
        <f t="array" aca="1" ref="D98" ca="1">IF(ISNUMBER(_xll.VoseSimPercentile(MS_Mar,$B98)),_xll.VoseSimPercentile(MS_Mar,$B98),NA())</f>
        <v>53</v>
      </c>
      <c r="E98" s="51" cm="1">
        <f t="array" aca="1" ref="E98" ca="1">IF(ISNUMBER(_xll.VoseSimPercentile(MN_Mar,$B98)),_xll.VoseSimPercentile(MN_Mar,$B98),NA())</f>
        <v>53</v>
      </c>
    </row>
    <row r="99" spans="2:7" hidden="1" outlineLevel="1" x14ac:dyDescent="0.45">
      <c r="B99" s="50">
        <v>0.97</v>
      </c>
      <c r="C99" s="50">
        <f t="shared" si="1"/>
        <v>3.0000000000000027E-2</v>
      </c>
      <c r="D99" s="51" cm="1">
        <f t="array" aca="1" ref="D99" ca="1">IF(ISNUMBER(_xll.VoseSimPercentile(MS_Mar,$B99)),_xll.VoseSimPercentile(MS_Mar,$B99),NA())</f>
        <v>54</v>
      </c>
      <c r="E99" s="51" cm="1">
        <f t="array" aca="1" ref="E99" ca="1">IF(ISNUMBER(_xll.VoseSimPercentile(MN_Mar,$B99)),_xll.VoseSimPercentile(MN_Mar,$B99),NA())</f>
        <v>54</v>
      </c>
    </row>
    <row r="100" spans="2:7" hidden="1" outlineLevel="1" x14ac:dyDescent="0.45">
      <c r="B100" s="50">
        <v>0.99</v>
      </c>
      <c r="C100" s="50">
        <f t="shared" si="1"/>
        <v>1.0000000000000009E-2</v>
      </c>
      <c r="D100" s="51" cm="1">
        <f t="array" aca="1" ref="D100" ca="1">IF(ISNUMBER(_xll.VoseSimPercentile(MS_Mar,$B100)),_xll.VoseSimPercentile(MS_Mar,$B100),NA())</f>
        <v>57</v>
      </c>
      <c r="E100" s="51" cm="1">
        <f t="array" aca="1" ref="E100" ca="1">IF(ISNUMBER(_xll.VoseSimPercentile(MN_Mar,$B100)),_xll.VoseSimPercentile(MN_Mar,$B100),NA())</f>
        <v>56</v>
      </c>
    </row>
    <row r="101" spans="2:7" hidden="1" outlineLevel="1" x14ac:dyDescent="0.45"/>
    <row r="102" spans="2:7" ht="28.05" hidden="1" customHeight="1" outlineLevel="1" x14ac:dyDescent="0.45">
      <c r="B102" s="23" t="s">
        <v>182</v>
      </c>
      <c r="C102" s="24" t="s">
        <v>109</v>
      </c>
      <c r="D102" s="24" t="s">
        <v>110</v>
      </c>
      <c r="E102" s="24" t="s">
        <v>111</v>
      </c>
      <c r="F102" s="24" t="s">
        <v>112</v>
      </c>
      <c r="G102" s="5"/>
    </row>
    <row r="103" spans="2:7" hidden="1" outlineLevel="1" x14ac:dyDescent="0.45">
      <c r="B103" s="52" t="s">
        <v>183</v>
      </c>
      <c r="C103" s="51" cm="1">
        <f t="array" aca="1" ref="C103" ca="1">IF(ISNUMBER(_xll.VoseSimMean(Y1_Sgl)),_xll.VoseSimMean(Y1_Sgl),NA())</f>
        <v>36.562678133906694</v>
      </c>
      <c r="D103" s="51" cm="1">
        <f t="array" aca="1" ref="D103" ca="1">IF(ISNUMBER(_xll.VoseSimMean(Y1_Mar)),_xll.VoseSimMean(Y1_Mar),NA())</f>
        <v>33.596479823991203</v>
      </c>
      <c r="E103" s="51" cm="1">
        <f t="array" aca="1" ref="E103" ca="1">IF(ISNUMBER(_xll.VoseSimMean(Y1_Sep)),_xll.VoseSimMean(Y1_Sep),NA())</f>
        <v>8.517325866293314</v>
      </c>
      <c r="F103" s="51" cm="1">
        <f t="array" aca="1" ref="F103" ca="1">IF(ISNUMBER(_xll.VoseSimMean(Y1_Div)),_xll.VoseSimMean(Y1_Div),NA())</f>
        <v>21.323516175808791</v>
      </c>
    </row>
    <row r="104" spans="2:7" hidden="1" outlineLevel="1" x14ac:dyDescent="0.45">
      <c r="B104" s="52" t="s">
        <v>184</v>
      </c>
      <c r="C104" s="51" cm="1">
        <f t="array" aca="1" ref="C104" ca="1">IF(ISNUMBER(_xll.VoseSimMean(Y2_Sgl)),_xll.VoseSimMean(Y2_Sgl),NA())</f>
        <v>31.09470473523676</v>
      </c>
      <c r="D104" s="51" cm="1">
        <f t="array" aca="1" ref="D104" ca="1">IF(ISNUMBER(_xll.VoseSimMean(Y2_Mar)),_xll.VoseSimMean(Y2_Mar),NA())</f>
        <v>36.979798989949501</v>
      </c>
      <c r="E104" s="51" cm="1">
        <f t="array" aca="1" ref="E104" ca="1">IF(ISNUMBER(_xll.VoseSimMean(Y2_Sep)),_xll.VoseSimMean(Y2_Sep),NA())</f>
        <v>7.6454822741137054</v>
      </c>
      <c r="F104" s="51" cm="1">
        <f t="array" aca="1" ref="F104" ca="1">IF(ISNUMBER(_xll.VoseSimMean(Y2_Div)),_xll.VoseSimMean(Y2_Div),NA())</f>
        <v>24.280014000700035</v>
      </c>
    </row>
    <row r="105" spans="2:7" hidden="1" outlineLevel="1" x14ac:dyDescent="0.45">
      <c r="B105" s="52" t="s">
        <v>185</v>
      </c>
      <c r="C105" s="51" cm="1">
        <f t="array" aca="1" ref="C105" ca="1">IF(ISNUMBER(_xll.VoseSimMean(Y3_Sgl)),_xll.VoseSimMean(Y3_Sgl),NA())</f>
        <v>26.395619780989051</v>
      </c>
      <c r="D105" s="51" cm="1">
        <f t="array" aca="1" ref="D105" ca="1">IF(ISNUMBER(_xll.VoseSimMean(Y3_Mar)),_xll.VoseSimMean(Y3_Mar),NA())</f>
        <v>39.476173808690433</v>
      </c>
      <c r="E105" s="51" cm="1">
        <f t="array" aca="1" ref="E105" ca="1">IF(ISNUMBER(_xll.VoseSimMean(Y3_Sep)),_xll.VoseSimMean(Y3_Sep),NA())</f>
        <v>7.5195759787989402</v>
      </c>
      <c r="F105" s="51" cm="1">
        <f t="array" aca="1" ref="F105" ca="1">IF(ISNUMBER(_xll.VoseSimMean(Y3_Div)),_xll.VoseSimMean(Y3_Div),NA())</f>
        <v>26.608630431521576</v>
      </c>
    </row>
    <row r="106" spans="2:7" hidden="1" outlineLevel="1" x14ac:dyDescent="0.45">
      <c r="B106" s="52" t="s">
        <v>186</v>
      </c>
      <c r="C106" s="51" cm="1">
        <f t="array" aca="1" ref="C106" ca="1">IF(ISNUMBER(_xll.VoseSimMean(Y4_Sgl)),_xll.VoseSimMean(Y4_Sgl),NA())</f>
        <v>22.422421121056054</v>
      </c>
      <c r="D106" s="51" cm="1">
        <f t="array" aca="1" ref="D106" ca="1">IF(ISNUMBER(_xll.VoseSimMean(Y4_Mar)),_xll.VoseSimMean(Y4_Mar),NA())</f>
        <v>41.355717785889297</v>
      </c>
      <c r="E106" s="51" cm="1">
        <f t="array" aca="1" ref="E106" ca="1">IF(ISNUMBER(_xll.VoseSimMean(Y4_Sep)),_xll.VoseSimMean(Y4_Sep),NA())</f>
        <v>7.605530276513826</v>
      </c>
      <c r="F106" s="51" cm="1">
        <f t="array" aca="1" ref="F106" ca="1">IF(ISNUMBER(_xll.VoseSimMean(Y4_Div)),_xll.VoseSimMean(Y4_Div),NA())</f>
        <v>28.616330816540827</v>
      </c>
    </row>
    <row r="107" spans="2:7" hidden="1" outlineLevel="1" x14ac:dyDescent="0.45">
      <c r="B107" s="52" t="s">
        <v>187</v>
      </c>
      <c r="C107" s="51" cm="1">
        <f t="array" aca="1" ref="C107" ca="1">IF(ISNUMBER(_xll.VoseSimMean(Y5_Sgl)),_xll.VoseSimMean(Y5_Sgl),NA())</f>
        <v>19.07180359017951</v>
      </c>
      <c r="D107" s="51" cm="1">
        <f t="array" aca="1" ref="D107" ca="1">IF(ISNUMBER(_xll.VoseSimMean(Y5_Mar)),_xll.VoseSimMean(Y5_Mar),NA())</f>
        <v>42.57452872643632</v>
      </c>
      <c r="E107" s="51" cm="1">
        <f t="array" aca="1" ref="E107" ca="1">IF(ISNUMBER(_xll.VoseSimMean(Y5_Sep)),_xll.VoseSimMean(Y5_Sep),NA())</f>
        <v>7.7812890644532224</v>
      </c>
      <c r="F107" s="51" cm="1">
        <f t="array" aca="1" ref="F107" ca="1">IF(ISNUMBER(_xll.VoseSimMean(Y5_Div)),_xll.VoseSimMean(Y5_Div),NA())</f>
        <v>30.572378618930948</v>
      </c>
    </row>
    <row r="108" spans="2:7" hidden="1" outlineLevel="1" x14ac:dyDescent="0.45">
      <c r="B108" s="52" t="s">
        <v>188</v>
      </c>
      <c r="C108" s="51" cm="1">
        <f t="array" aca="1" ref="C108" ca="1">IF(ISNUMBER(_xll.VoseSimMean(Y6_Sgl)),_xll.VoseSimMean(Y6_Sgl),NA())</f>
        <v>16.192009600480024</v>
      </c>
      <c r="D108" s="51" cm="1">
        <f t="array" aca="1" ref="D108" ca="1">IF(ISNUMBER(_xll.VoseSimMean(Y6_Mar)),_xll.VoseSimMean(Y6_Mar),NA())</f>
        <v>43.498674933746685</v>
      </c>
      <c r="E108" s="51" cm="1">
        <f t="array" aca="1" ref="E108" ca="1">IF(ISNUMBER(_xll.VoseSimMean(Y6_Sep)),_xll.VoseSimMean(Y6_Sep),NA())</f>
        <v>7.9044452222611135</v>
      </c>
      <c r="F108" s="51" cm="1">
        <f t="array" aca="1" ref="F108" ca="1">IF(ISNUMBER(_xll.VoseSimMean(Y6_Div)),_xll.VoseSimMean(Y6_Div),NA())</f>
        <v>32.404870243512178</v>
      </c>
    </row>
    <row r="109" spans="2:7" hidden="1" outlineLevel="1" x14ac:dyDescent="0.45">
      <c r="B109" s="52" t="s">
        <v>189</v>
      </c>
      <c r="C109" s="51" cm="1">
        <f t="array" aca="1" ref="C109" ca="1">IF(ISNUMBER(_xll.VoseSimMean(Y7_Sgl)),_xll.VoseSimMean(Y7_Sgl),NA())</f>
        <v>13.778888944447223</v>
      </c>
      <c r="D109" s="51" cm="1">
        <f t="array" aca="1" ref="D109" ca="1">IF(ISNUMBER(_xll.VoseSimMean(Y7_Mar)),_xll.VoseSimMean(Y7_Mar),NA())</f>
        <v>44.170058502925144</v>
      </c>
      <c r="E109" s="51" cm="1">
        <f t="array" aca="1" ref="E109" ca="1">IF(ISNUMBER(_xll.VoseSimMean(Y7_Sep)),_xll.VoseSimMean(Y7_Sep),NA())</f>
        <v>8.011150557527877</v>
      </c>
      <c r="F109" s="51" cm="1">
        <f t="array" aca="1" ref="F109" ca="1">IF(ISNUMBER(_xll.VoseSimMean(Y7_Div)),_xll.VoseSimMean(Y7_Div),NA())</f>
        <v>34.039901995099754</v>
      </c>
    </row>
    <row r="110" spans="2:7" hidden="1" outlineLevel="1" x14ac:dyDescent="0.45">
      <c r="B110" s="52" t="s">
        <v>190</v>
      </c>
      <c r="C110" s="51" cm="1">
        <f t="array" aca="1" ref="C110" ca="1">IF(ISNUMBER(_xll.VoseSimMean(Y8_Sgl)),_xll.VoseSimMean(Y8_Sgl),NA())</f>
        <v>11.710535526776338</v>
      </c>
      <c r="D110" s="51" cm="1">
        <f t="array" aca="1" ref="D110" ca="1">IF(ISNUMBER(_xll.VoseSimMean(Y8_Mar)),_xll.VoseSimMean(Y8_Mar),NA())</f>
        <v>44.604580229011454</v>
      </c>
      <c r="E110" s="51" cm="1">
        <f t="array" aca="1" ref="E110" ca="1">IF(ISNUMBER(_xll.VoseSimMean(Y8_Sep)),_xll.VoseSimMean(Y8_Sep),NA())</f>
        <v>8.0868043402170109</v>
      </c>
      <c r="F110" s="51" cm="1">
        <f t="array" aca="1" ref="F110" ca="1">IF(ISNUMBER(_xll.VoseSimMean(Y8_Div)),_xll.VoseSimMean(Y8_Div),NA())</f>
        <v>35.598079903995199</v>
      </c>
    </row>
    <row r="111" spans="2:7" hidden="1" outlineLevel="1" x14ac:dyDescent="0.45">
      <c r="B111" s="52" t="s">
        <v>191</v>
      </c>
      <c r="C111" s="51" cm="1">
        <f t="array" aca="1" ref="C111" ca="1">IF(ISNUMBER(_xll.VoseSimMean(Y9_Sgl)),_xll.VoseSimMean(Y9_Sgl),NA())</f>
        <v>9.945097254862743</v>
      </c>
      <c r="D111" s="51" cm="1">
        <f t="array" aca="1" ref="D111" ca="1">IF(ISNUMBER(_xll.VoseSimMean(Y9_Mar)),_xll.VoseSimMean(Y9_Mar),NA())</f>
        <v>44.880994049702487</v>
      </c>
      <c r="E111" s="51" cm="1">
        <f t="array" aca="1" ref="E111" ca="1">IF(ISNUMBER(_xll.VoseSimMean(Y9_Sep)),_xll.VoseSimMean(Y9_Sep),NA())</f>
        <v>8.2256112805640278</v>
      </c>
      <c r="F111" s="51" cm="1">
        <f t="array" aca="1" ref="F111" ca="1">IF(ISNUMBER(_xll.VoseSimMean(Y9_Div)),_xll.VoseSimMean(Y9_Div),NA())</f>
        <v>36.948297414870744</v>
      </c>
    </row>
    <row r="112" spans="2:7" hidden="1" outlineLevel="1" x14ac:dyDescent="0.45">
      <c r="B112" s="52" t="s">
        <v>192</v>
      </c>
      <c r="C112" s="51" cm="1">
        <f t="array" aca="1" ref="C112" ca="1">IF(ISNUMBER(_xll.VoseSimMean(Y10_Sgl)),_xll.VoseSimMean(Y10_Sgl),NA())</f>
        <v>8.4368718435921792</v>
      </c>
      <c r="D112" s="51" cm="1">
        <f t="array" aca="1" ref="D112" ca="1">IF(ISNUMBER(_xll.VoseSimMean(Y10_Mar)),_xll.VoseSimMean(Y10_Mar),NA())</f>
        <v>45.12635631781589</v>
      </c>
      <c r="E112" s="51" cm="1">
        <f t="array" aca="1" ref="E112" ca="1">IF(ISNUMBER(_xll.VoseSimMean(Y10_Sep)),_xll.VoseSimMean(Y10_Sep),NA())</f>
        <v>8.2326116305815287</v>
      </c>
      <c r="F112" s="51" cm="1">
        <f t="array" aca="1" ref="F112" ca="1">IF(ISNUMBER(_xll.VoseSimMean(Y10_Div)),_xll.VoseSimMean(Y10_Div),NA())</f>
        <v>38.2041602080104</v>
      </c>
    </row>
    <row r="113" spans="2:6" hidden="1" outlineLevel="1" x14ac:dyDescent="0.45">
      <c r="B113" s="52" t="s">
        <v>193</v>
      </c>
      <c r="C113" s="51" cm="1">
        <f t="array" aca="1" ref="C113" ca="1">IF(ISNUMBER(_xll.VoseSimMean(Y11_Sgl)),_xll.VoseSimMean(Y11_Sgl),NA())</f>
        <v>7.1748087404370215</v>
      </c>
      <c r="D113" s="51" cm="1">
        <f t="array" aca="1" ref="D113" ca="1">IF(ISNUMBER(_xll.VoseSimMean(Y11_Mar)),_xll.VoseSimMean(Y11_Mar),NA())</f>
        <v>45.215610780539023</v>
      </c>
      <c r="E113" s="51" cm="1">
        <f t="array" aca="1" ref="E113" ca="1">IF(ISNUMBER(_xll.VoseSimMean(Y11_Sep)),_xll.VoseSimMean(Y11_Sep),NA())</f>
        <v>8.2507125356267821</v>
      </c>
      <c r="F113" s="51" cm="1">
        <f t="array" aca="1" ref="F113" ca="1">IF(ISNUMBER(_xll.VoseSimMean(Y11_Div)),_xll.VoseSimMean(Y11_Div),NA())</f>
        <v>39.358867943397172</v>
      </c>
    </row>
    <row r="114" spans="2:6" hidden="1" outlineLevel="1" x14ac:dyDescent="0.45">
      <c r="B114" s="52" t="s">
        <v>194</v>
      </c>
      <c r="C114" s="51" cm="1">
        <f t="array" aca="1" ref="C114" ca="1">IF(ISNUMBER(_xll.VoseSimMean(Y12_Sgl)),_xll.VoseSimMean(Y12_Sgl),NA())</f>
        <v>6.096454822741137</v>
      </c>
      <c r="D114" s="51" cm="1">
        <f t="array" aca="1" ref="D114" ca="1">IF(ISNUMBER(_xll.VoseSimMean(Y12_Mar)),_xll.VoseSimMean(Y12_Mar),NA())</f>
        <v>45.242962148107402</v>
      </c>
      <c r="E114" s="51" cm="1">
        <f t="array" aca="1" ref="E114" ca="1">IF(ISNUMBER(_xll.VoseSimMean(Y12_Sep)),_xll.VoseSimMean(Y12_Sep),NA())</f>
        <v>8.2598629931496568</v>
      </c>
      <c r="F114" s="51" cm="1">
        <f t="array" aca="1" ref="F114" ca="1">IF(ISNUMBER(_xll.VoseSimMean(Y12_Div)),_xll.VoseSimMean(Y12_Div),NA())</f>
        <v>40.4007200360018</v>
      </c>
    </row>
    <row r="115" spans="2:6" hidden="1" outlineLevel="1" x14ac:dyDescent="0.45">
      <c r="B115" s="52" t="s">
        <v>195</v>
      </c>
      <c r="C115" s="51" cm="1">
        <f t="array" aca="1" ref="C115" ca="1">IF(ISNUMBER(_xll.VoseSimMean(Y13_Sgl)),_xll.VoseSimMean(Y13_Sgl),NA())</f>
        <v>5.1825591279563978</v>
      </c>
      <c r="D115" s="51" cm="1">
        <f t="array" aca="1" ref="D115" ca="1">IF(ISNUMBER(_xll.VoseSimMean(Y13_Mar)),_xll.VoseSimMean(Y13_Mar),NA())</f>
        <v>45.236011800590028</v>
      </c>
      <c r="E115" s="51" cm="1">
        <f t="array" aca="1" ref="E115" ca="1">IF(ISNUMBER(_xll.VoseSimMean(Y13_Sep)),_xll.VoseSimMean(Y13_Sep),NA())</f>
        <v>8.2936646832341623</v>
      </c>
      <c r="F115" s="51" cm="1">
        <f t="array" aca="1" ref="F115" ca="1">IF(ISNUMBER(_xll.VoseSimMean(Y13_Div)),_xll.VoseSimMean(Y13_Div),NA())</f>
        <v>41.287764388219408</v>
      </c>
    </row>
    <row r="116" spans="2:6" hidden="1" outlineLevel="1" x14ac:dyDescent="0.45">
      <c r="B116" s="52" t="s">
        <v>196</v>
      </c>
      <c r="C116" s="51" cm="1">
        <f t="array" aca="1" ref="C116" ca="1">IF(ISNUMBER(_xll.VoseSimMean(Y14_Sgl)),_xll.VoseSimMean(Y14_Sgl),NA())</f>
        <v>4.4064203210160509</v>
      </c>
      <c r="D116" s="51" cm="1">
        <f t="array" aca="1" ref="D116" ca="1">IF(ISNUMBER(_xll.VoseSimMean(Y14_Mar)),_xll.VoseSimMean(Y14_Mar),NA())</f>
        <v>45.254562728136406</v>
      </c>
      <c r="E116" s="51" cm="1">
        <f t="array" aca="1" ref="E116" ca="1">IF(ISNUMBER(_xll.VoseSimMean(Y14_Sep)),_xll.VoseSimMean(Y14_Sep),NA())</f>
        <v>8.2516125806290308</v>
      </c>
      <c r="F116" s="51" cm="1">
        <f t="array" aca="1" ref="F116" ca="1">IF(ISNUMBER(_xll.VoseSimMean(Y14_Div)),_xll.VoseSimMean(Y14_Div),NA())</f>
        <v>42.087404370218508</v>
      </c>
    </row>
    <row r="117" spans="2:6" hidden="1" outlineLevel="1" x14ac:dyDescent="0.45">
      <c r="B117" s="52" t="s">
        <v>197</v>
      </c>
      <c r="C117" s="51" cm="1">
        <f t="array" aca="1" ref="C117" ca="1">IF(ISNUMBER(_xll.VoseSimMean(Y15_Sgl)),_xll.VoseSimMean(Y15_Sgl),NA())</f>
        <v>3.7570378518925946</v>
      </c>
      <c r="D117" s="51" cm="1">
        <f t="array" aca="1" ref="D117" ca="1">IF(ISNUMBER(_xll.VoseSimMean(Y15_Mar)),_xll.VoseSimMean(Y15_Mar),NA())</f>
        <v>45.243062153107658</v>
      </c>
      <c r="E117" s="51" cm="1">
        <f t="array" aca="1" ref="E117" ca="1">IF(ISNUMBER(_xll.VoseSimMean(Y15_Sep)),_xll.VoseSimMean(Y15_Sep),NA())</f>
        <v>8.2602630131506576</v>
      </c>
      <c r="F117" s="51" cm="1">
        <f t="array" aca="1" ref="F117" ca="1">IF(ISNUMBER(_xll.VoseSimMean(Y15_Div)),_xll.VoseSimMean(Y15_Div),NA())</f>
        <v>42.739636981849095</v>
      </c>
    </row>
    <row r="118" spans="2:6" hidden="1" outlineLevel="1" x14ac:dyDescent="0.45">
      <c r="B118" s="52" t="s">
        <v>198</v>
      </c>
      <c r="C118" s="51" cm="1">
        <f t="array" aca="1" ref="C118" ca="1">IF(ISNUMBER(_xll.VoseSimMean(Y16_Sgl)),_xll.VoseSimMean(Y16_Sgl),NA())</f>
        <v>3.1889094454722735</v>
      </c>
      <c r="D118" s="51" cm="1">
        <f t="array" aca="1" ref="D118" ca="1">IF(ISNUMBER(_xll.VoseSimMean(Y16_Mar)),_xll.VoseSimMean(Y16_Mar),NA())</f>
        <v>45.195509775488773</v>
      </c>
      <c r="E118" s="51" cm="1">
        <f t="array" aca="1" ref="E118" ca="1">IF(ISNUMBER(_xll.VoseSimMean(Y16_Sep)),_xll.VoseSimMean(Y16_Sep),NA())</f>
        <v>8.2711135556777844</v>
      </c>
      <c r="F118" s="51" cm="1">
        <f t="array" aca="1" ref="F118" ca="1">IF(ISNUMBER(_xll.VoseSimMean(Y16_Div)),_xll.VoseSimMean(Y16_Div),NA())</f>
        <v>43.344467223361171</v>
      </c>
    </row>
    <row r="119" spans="2:6" hidden="1" outlineLevel="1" x14ac:dyDescent="0.45">
      <c r="B119" s="52" t="s">
        <v>199</v>
      </c>
      <c r="C119" s="51" cm="1">
        <f t="array" aca="1" ref="C119" ca="1">IF(ISNUMBER(_xll.VoseSimMean(Y17_Sgl)),_xll.VoseSimMean(Y17_Sgl),NA())</f>
        <v>2.7161858092904647</v>
      </c>
      <c r="D119" s="51" cm="1">
        <f t="array" aca="1" ref="D119" ca="1">IF(ISNUMBER(_xll.VoseSimMean(Y17_Mar)),_xll.VoseSimMean(Y17_Mar),NA())</f>
        <v>45.172458622931146</v>
      </c>
      <c r="E119" s="51" cm="1">
        <f t="array" aca="1" ref="E119" ca="1">IF(ISNUMBER(_xll.VoseSimMean(Y17_Sep)),_xll.VoseSimMean(Y17_Sep),NA())</f>
        <v>8.2472123606180308</v>
      </c>
      <c r="F119" s="51" cm="1">
        <f t="array" aca="1" ref="F119" ca="1">IF(ISNUMBER(_xll.VoseSimMean(Y17_Div)),_xll.VoseSimMean(Y17_Div),NA())</f>
        <v>43.86414320716036</v>
      </c>
    </row>
    <row r="120" spans="2:6" hidden="1" outlineLevel="1" x14ac:dyDescent="0.45">
      <c r="B120" s="52" t="s">
        <v>200</v>
      </c>
      <c r="C120" s="51" cm="1">
        <f t="array" aca="1" ref="C120" ca="1">IF(ISNUMBER(_xll.VoseSimMean(Y18_Sgl)),_xll.VoseSimMean(Y18_Sgl),NA())</f>
        <v>2.3104155207760386</v>
      </c>
      <c r="D120" s="51" cm="1">
        <f t="array" aca="1" ref="D120" ca="1">IF(ISNUMBER(_xll.VoseSimMean(Y18_Mar)),_xll.VoseSimMean(Y18_Mar),NA())</f>
        <v>45.093704685234265</v>
      </c>
      <c r="E120" s="51" cm="1">
        <f t="array" aca="1" ref="E120" ca="1">IF(ISNUMBER(_xll.VoseSimMean(Y18_Sep)),_xll.VoseSimMean(Y18_Sep),NA())</f>
        <v>8.2389619480974048</v>
      </c>
      <c r="F120" s="51" cm="1">
        <f t="array" aca="1" ref="F120" ca="1">IF(ISNUMBER(_xll.VoseSimMean(Y18_Div)),_xll.VoseSimMean(Y18_Div),NA())</f>
        <v>44.356917845892298</v>
      </c>
    </row>
    <row r="121" spans="2:6" hidden="1" outlineLevel="1" x14ac:dyDescent="0.45">
      <c r="B121" s="52" t="s">
        <v>201</v>
      </c>
      <c r="C121" s="51" cm="1">
        <f t="array" aca="1" ref="C121" ca="1">IF(ISNUMBER(_xll.VoseSimMean(Y19_Sgl)),_xll.VoseSimMean(Y19_Sgl),NA())</f>
        <v>1.9641982099104955</v>
      </c>
      <c r="D121" s="51" cm="1">
        <f t="array" aca="1" ref="D121" ca="1">IF(ISNUMBER(_xll.VoseSimMean(Y19_Mar)),_xll.VoseSimMean(Y19_Mar),NA())</f>
        <v>44.990149507475373</v>
      </c>
      <c r="E121" s="51" cm="1">
        <f t="array" aca="1" ref="E121" ca="1">IF(ISNUMBER(_xll.VoseSimMean(Y19_Sep)),_xll.VoseSimMean(Y19_Sep),NA())</f>
        <v>8.3132656632831647</v>
      </c>
      <c r="F121" s="51" cm="1">
        <f t="array" aca="1" ref="F121" ca="1">IF(ISNUMBER(_xll.VoseSimMean(Y19_Div)),_xll.VoseSimMean(Y19_Div),NA())</f>
        <v>44.732386619330967</v>
      </c>
    </row>
    <row r="122" spans="2:6" hidden="1" outlineLevel="1" x14ac:dyDescent="0.45">
      <c r="B122" s="52" t="s">
        <v>202</v>
      </c>
      <c r="C122" s="51" cm="1">
        <f t="array" aca="1" ref="C122" ca="1">IF(ISNUMBER(_xll.VoseSimMean(Y20_Sgl)),_xll.VoseSimMean(Y20_Sgl),NA())</f>
        <v>1.6729336466823341</v>
      </c>
      <c r="D122" s="51" cm="1">
        <f t="array" aca="1" ref="D122" ca="1">IF(ISNUMBER(_xll.VoseSimMean(Y20_Mar)),_xll.VoseSimMean(Y20_Mar),NA())</f>
        <v>44.85534276713836</v>
      </c>
      <c r="E122" s="51" cm="1">
        <f t="array" aca="1" ref="E122" ca="1">IF(ISNUMBER(_xll.VoseSimMean(Y20_Sep)),_xll.VoseSimMean(Y20_Sep),NA())</f>
        <v>8.330616530826541</v>
      </c>
      <c r="F122" s="51" cm="1">
        <f t="array" aca="1" ref="F122" ca="1">IF(ISNUMBER(_xll.VoseSimMean(Y20_Div)),_xll.VoseSimMean(Y20_Div),NA())</f>
        <v>45.141107055352769</v>
      </c>
    </row>
    <row r="123" spans="2:6" hidden="1" outlineLevel="1" x14ac:dyDescent="0.45">
      <c r="B123" s="52" t="s">
        <v>203</v>
      </c>
      <c r="C123" s="51" cm="1">
        <f t="array" aca="1" ref="C123" ca="1">IF(ISNUMBER(_xll.VoseSimMean(Y21_Sgl)),_xll.VoseSimMean(Y21_Sgl),NA())</f>
        <v>1.4228211410570528</v>
      </c>
      <c r="D123" s="51" cm="1">
        <f t="array" aca="1" ref="D123" ca="1">IF(ISNUMBER(_xll.VoseSimMean(Y21_Mar)),_xll.VoseSimMean(Y21_Mar),NA())</f>
        <v>44.863243162158106</v>
      </c>
      <c r="E123" s="51" cm="1">
        <f t="array" aca="1" ref="E123" ca="1">IF(ISNUMBER(_xll.VoseSimMean(Y21_Sep)),_xll.VoseSimMean(Y21_Sep),NA())</f>
        <v>8.2338116905845293</v>
      </c>
      <c r="F123" s="51" cm="1">
        <f t="array" aca="1" ref="F123" ca="1">IF(ISNUMBER(_xll.VoseSimMean(Y21_Div)),_xll.VoseSimMean(Y21_Div),NA())</f>
        <v>45.480124006200313</v>
      </c>
    </row>
    <row r="124" spans="2:6" hidden="1" outlineLevel="1" x14ac:dyDescent="0.45">
      <c r="B124" s="52" t="s">
        <v>204</v>
      </c>
      <c r="C124" s="51" cm="1">
        <f t="array" aca="1" ref="C124" ca="1">IF(ISNUMBER(_xll.VoseSimMean(Y22_Sgl)),_xll.VoseSimMean(Y22_Sgl),NA())</f>
        <v>1.2122606130306515</v>
      </c>
      <c r="D124" s="51" cm="1">
        <f t="array" aca="1" ref="D124" ca="1">IF(ISNUMBER(_xll.VoseSimMean(Y22_Mar)),_xll.VoseSimMean(Y22_Mar),NA())</f>
        <v>44.770588529426469</v>
      </c>
      <c r="E124" s="51" cm="1">
        <f t="array" aca="1" ref="E124" ca="1">IF(ISNUMBER(_xll.VoseSimMean(Y22_Sep)),_xll.VoseSimMean(Y22_Sep),NA())</f>
        <v>8.2107605380269018</v>
      </c>
      <c r="F124" s="51" cm="1">
        <f t="array" aca="1" ref="F124" ca="1">IF(ISNUMBER(_xll.VoseSimMean(Y22_Div)),_xll.VoseSimMean(Y22_Div),NA())</f>
        <v>45.806390319515977</v>
      </c>
    </row>
    <row r="125" spans="2:6" hidden="1" outlineLevel="1" x14ac:dyDescent="0.45">
      <c r="B125" s="52" t="s">
        <v>205</v>
      </c>
      <c r="C125" s="51" cm="1">
        <f t="array" aca="1" ref="C125" ca="1">IF(ISNUMBER(_xll.VoseSimMean(Y23_Sgl)),_xll.VoseSimMean(Y23_Sgl),NA())</f>
        <v>1.0250512525626281</v>
      </c>
      <c r="D125" s="51" cm="1">
        <f t="array" aca="1" ref="D125" ca="1">IF(ISNUMBER(_xll.VoseSimMean(Y23_Mar)),_xll.VoseSimMean(Y23_Mar),NA())</f>
        <v>44.715335766788343</v>
      </c>
      <c r="E125" s="51" cm="1">
        <f t="array" aca="1" ref="E125" ca="1">IF(ISNUMBER(_xll.VoseSimMean(Y23_Sep)),_xll.VoseSimMean(Y23_Sep),NA())</f>
        <v>8.2220111005550276</v>
      </c>
      <c r="F125" s="51" cm="1">
        <f t="array" aca="1" ref="F125" ca="1">IF(ISNUMBER(_xll.VoseSimMean(Y23_Div)),_xll.VoseSimMean(Y23_Div),NA())</f>
        <v>46.037601880094002</v>
      </c>
    </row>
    <row r="126" spans="2:6" hidden="1" outlineLevel="1" x14ac:dyDescent="0.45">
      <c r="B126" s="52" t="s">
        <v>206</v>
      </c>
      <c r="C126" s="51" cm="1">
        <f t="array" aca="1" ref="C126" ca="1">IF(ISNUMBER(_xll.VoseSimMean(Y24_Sgl)),_xll.VoseSimMean(Y24_Sgl),NA())</f>
        <v>0.87759387969398472</v>
      </c>
      <c r="D126" s="51" cm="1">
        <f t="array" aca="1" ref="D126" ca="1">IF(ISNUMBER(_xll.VoseSimMean(Y24_Mar)),_xll.VoseSimMean(Y24_Mar),NA())</f>
        <v>44.666933346667335</v>
      </c>
      <c r="E126" s="51" cm="1">
        <f t="array" aca="1" ref="E126" ca="1">IF(ISNUMBER(_xll.VoseSimMean(Y24_Sep)),_xll.VoseSimMean(Y24_Sep),NA())</f>
        <v>8.2122106105305264</v>
      </c>
      <c r="F126" s="51" cm="1">
        <f t="array" aca="1" ref="F126" ca="1">IF(ISNUMBER(_xll.VoseSimMean(Y24_Div)),_xll.VoseSimMean(Y24_Div),NA())</f>
        <v>46.243262163108156</v>
      </c>
    </row>
    <row r="127" spans="2:6" hidden="1" outlineLevel="1" x14ac:dyDescent="0.45">
      <c r="B127" s="52" t="s">
        <v>207</v>
      </c>
      <c r="C127" s="51" cm="1">
        <f t="array" aca="1" ref="C127" ca="1">IF(ISNUMBER(_xll.VoseSimMean(Y25_Sgl)),_xll.VoseSimMean(Y25_Sgl),NA())</f>
        <v>0.74468723436171813</v>
      </c>
      <c r="D127" s="51" cm="1">
        <f t="array" aca="1" ref="D127" ca="1">IF(ISNUMBER(_xll.VoseSimMean(Y25_Mar)),_xll.VoseSimMean(Y25_Mar),NA())</f>
        <v>44.644282214110703</v>
      </c>
      <c r="E127" s="51" cm="1">
        <f t="array" aca="1" ref="E127" ca="1">IF(ISNUMBER(_xll.VoseSimMean(Y25_Sep)),_xll.VoseSimMean(Y25_Sep),NA())</f>
        <v>8.2374118705935295</v>
      </c>
      <c r="F127" s="51" cm="1">
        <f t="array" aca="1" ref="F127" ca="1">IF(ISNUMBER(_xll.VoseSimMean(Y25_Div)),_xll.VoseSimMean(Y25_Div),NA())</f>
        <v>46.373618680934044</v>
      </c>
    </row>
  </sheetData>
  <mergeCells count="4">
    <mergeCell ref="B44:G44"/>
    <mergeCell ref="B43:G43"/>
    <mergeCell ref="B42:G42"/>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3:F127">
    <cfRule type="expression" dxfId="1" priority="4">
      <formula>ISNA(C103)</formula>
    </cfRule>
  </conditionalFormatting>
  <conditionalFormatting sqref="D51:E100">
    <cfRule type="expression" dxfId="0" priority="3">
      <formula>ISNA(D51)</formula>
    </cfRule>
  </conditionalFormatting>
  <hyperlinks>
    <hyperlink ref="B4" location="'Years'!A1" display="◂  Years"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6B60-5AA2-45E7-AEC8-95178E97B91D}">
  <dimension ref="A1:B1"/>
  <sheetViews>
    <sheetView workbookViewId="0"/>
  </sheetViews>
  <sheetFormatPr defaultRowHeight="14.25" x14ac:dyDescent="0.45"/>
  <sheetData>
    <row r="1" spans="1:2" x14ac:dyDescent="0.45">
      <c r="A1" s="57" t="s">
        <v>208</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34966-7B68-4106-86DA-7107C3A0DA9A}">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DE56-3C52-43FE-8573-2CE847F00AE3}">
  <dimension ref="B3:B82"/>
  <sheetViews>
    <sheetView workbookViewId="0"/>
  </sheetViews>
  <sheetFormatPr defaultRowHeight="14.25" x14ac:dyDescent="0.45"/>
  <sheetData>
    <row r="3" spans="2:2" x14ac:dyDescent="0.45">
      <c r="B3">
        <v>957</v>
      </c>
    </row>
    <row r="4" spans="2:2" x14ac:dyDescent="0.45">
      <c r="B4">
        <v>717</v>
      </c>
    </row>
    <row r="5" spans="2:2" x14ac:dyDescent="0.45">
      <c r="B5">
        <v>0</v>
      </c>
    </row>
    <row r="6" spans="2:2" x14ac:dyDescent="0.45">
      <c r="B6">
        <v>272</v>
      </c>
    </row>
    <row r="7" spans="2:2" x14ac:dyDescent="0.45">
      <c r="B7">
        <v>0</v>
      </c>
    </row>
    <row r="8" spans="2:2" x14ac:dyDescent="0.45">
      <c r="B8">
        <v>42</v>
      </c>
    </row>
    <row r="9" spans="2:2" x14ac:dyDescent="0.45">
      <c r="B9">
        <v>0</v>
      </c>
    </row>
    <row r="10" spans="2:2" x14ac:dyDescent="0.45">
      <c r="B10">
        <v>9</v>
      </c>
    </row>
    <row r="11" spans="2:2" x14ac:dyDescent="0.45">
      <c r="B11">
        <v>0</v>
      </c>
    </row>
    <row r="12" spans="2:2" x14ac:dyDescent="0.45">
      <c r="B12">
        <v>3</v>
      </c>
    </row>
    <row r="13" spans="2:2" x14ac:dyDescent="0.45">
      <c r="B13">
        <v>3</v>
      </c>
    </row>
    <row r="14" spans="2:2" x14ac:dyDescent="0.45">
      <c r="B14">
        <v>21</v>
      </c>
    </row>
    <row r="15" spans="2:2" x14ac:dyDescent="0.45">
      <c r="B15">
        <v>174</v>
      </c>
    </row>
    <row r="16" spans="2:2" x14ac:dyDescent="0.45">
      <c r="B16">
        <v>284</v>
      </c>
    </row>
    <row r="17" spans="2:2" x14ac:dyDescent="0.45">
      <c r="B17">
        <v>631</v>
      </c>
    </row>
    <row r="18" spans="2:2" x14ac:dyDescent="0.45">
      <c r="B18">
        <v>566</v>
      </c>
    </row>
    <row r="19" spans="2:2" x14ac:dyDescent="0.45">
      <c r="B19">
        <v>204</v>
      </c>
    </row>
    <row r="20" spans="2:2" x14ac:dyDescent="0.45">
      <c r="B20">
        <v>99</v>
      </c>
    </row>
    <row r="21" spans="2:2" x14ac:dyDescent="0.45">
      <c r="B21">
        <v>16</v>
      </c>
    </row>
    <row r="22" spans="2:2" x14ac:dyDescent="0.45">
      <c r="B22">
        <v>2</v>
      </c>
    </row>
    <row r="23" spans="2:2" x14ac:dyDescent="0.45">
      <c r="B23">
        <v>4</v>
      </c>
    </row>
    <row r="24" spans="2:2" x14ac:dyDescent="0.45">
      <c r="B24">
        <v>50</v>
      </c>
    </row>
    <row r="25" spans="2:2" x14ac:dyDescent="0.45">
      <c r="B25">
        <v>265</v>
      </c>
    </row>
    <row r="26" spans="2:2" x14ac:dyDescent="0.45">
      <c r="B26">
        <v>248</v>
      </c>
    </row>
    <row r="27" spans="2:2" x14ac:dyDescent="0.45">
      <c r="B27">
        <v>549</v>
      </c>
    </row>
    <row r="28" spans="2:2" x14ac:dyDescent="0.45">
      <c r="B28">
        <v>530</v>
      </c>
    </row>
    <row r="29" spans="2:2" x14ac:dyDescent="0.45">
      <c r="B29">
        <v>122</v>
      </c>
    </row>
    <row r="30" spans="2:2" x14ac:dyDescent="0.45">
      <c r="B30">
        <v>147</v>
      </c>
    </row>
    <row r="31" spans="2:2" x14ac:dyDescent="0.45">
      <c r="B31">
        <v>66</v>
      </c>
    </row>
    <row r="32" spans="2:2" x14ac:dyDescent="0.45">
      <c r="B32">
        <v>19</v>
      </c>
    </row>
    <row r="33" spans="2:2" x14ac:dyDescent="0.45">
      <c r="B33">
        <v>14</v>
      </c>
    </row>
    <row r="34" spans="2:2" x14ac:dyDescent="0.45">
      <c r="B34">
        <v>95</v>
      </c>
    </row>
    <row r="35" spans="2:2" x14ac:dyDescent="0.45">
      <c r="B35">
        <v>201</v>
      </c>
    </row>
    <row r="36" spans="2:2" x14ac:dyDescent="0.45">
      <c r="B36">
        <v>593</v>
      </c>
    </row>
    <row r="37" spans="2:2" x14ac:dyDescent="0.45">
      <c r="B37">
        <v>453</v>
      </c>
    </row>
    <row r="38" spans="2:2" x14ac:dyDescent="0.45">
      <c r="B38">
        <v>441</v>
      </c>
    </row>
    <row r="39" spans="2:2" x14ac:dyDescent="0.45">
      <c r="B39">
        <v>146</v>
      </c>
    </row>
    <row r="40" spans="2:2" x14ac:dyDescent="0.45">
      <c r="B40">
        <v>53</v>
      </c>
    </row>
    <row r="41" spans="2:2" x14ac:dyDescent="0.45">
      <c r="B41">
        <v>2</v>
      </c>
    </row>
    <row r="42" spans="2:2" x14ac:dyDescent="0.45">
      <c r="B42">
        <v>2</v>
      </c>
    </row>
    <row r="43" spans="2:2" x14ac:dyDescent="0.45">
      <c r="B43">
        <v>987</v>
      </c>
    </row>
    <row r="44" spans="2:2" x14ac:dyDescent="0.45">
      <c r="B44">
        <v>0</v>
      </c>
    </row>
    <row r="45" spans="2:2" x14ac:dyDescent="0.45">
      <c r="B45">
        <v>647</v>
      </c>
    </row>
    <row r="46" spans="2:2" x14ac:dyDescent="0.45">
      <c r="B46">
        <v>0</v>
      </c>
    </row>
    <row r="47" spans="2:2" x14ac:dyDescent="0.45">
      <c r="B47">
        <v>291</v>
      </c>
    </row>
    <row r="48" spans="2:2" x14ac:dyDescent="0.45">
      <c r="B48">
        <v>0</v>
      </c>
    </row>
    <row r="49" spans="2:2" x14ac:dyDescent="0.45">
      <c r="B49">
        <v>0</v>
      </c>
    </row>
    <row r="50" spans="2:2" x14ac:dyDescent="0.45">
      <c r="B50">
        <v>61</v>
      </c>
    </row>
    <row r="51" spans="2:2" x14ac:dyDescent="0.45">
      <c r="B51">
        <v>0</v>
      </c>
    </row>
    <row r="52" spans="2:2" x14ac:dyDescent="0.45">
      <c r="B52">
        <v>14</v>
      </c>
    </row>
    <row r="53" spans="2:2" x14ac:dyDescent="0.45">
      <c r="B53">
        <v>6</v>
      </c>
    </row>
    <row r="54" spans="2:2" x14ac:dyDescent="0.45">
      <c r="B54">
        <v>33</v>
      </c>
    </row>
    <row r="55" spans="2:2" x14ac:dyDescent="0.45">
      <c r="B55">
        <v>159</v>
      </c>
    </row>
    <row r="56" spans="2:2" x14ac:dyDescent="0.45">
      <c r="B56">
        <v>336</v>
      </c>
    </row>
    <row r="57" spans="2:2" x14ac:dyDescent="0.45">
      <c r="B57">
        <v>622</v>
      </c>
    </row>
    <row r="58" spans="2:2" x14ac:dyDescent="0.45">
      <c r="B58">
        <v>402</v>
      </c>
    </row>
    <row r="59" spans="2:2" x14ac:dyDescent="0.45">
      <c r="B59">
        <v>273</v>
      </c>
    </row>
    <row r="60" spans="2:2" x14ac:dyDescent="0.45">
      <c r="B60">
        <v>139</v>
      </c>
    </row>
    <row r="61" spans="2:2" x14ac:dyDescent="0.45">
      <c r="B61">
        <v>21</v>
      </c>
    </row>
    <row r="62" spans="2:2" x14ac:dyDescent="0.45">
      <c r="B62">
        <v>9</v>
      </c>
    </row>
    <row r="63" spans="2:2" x14ac:dyDescent="0.45">
      <c r="B63">
        <v>12</v>
      </c>
    </row>
    <row r="64" spans="2:2" x14ac:dyDescent="0.45">
      <c r="B64">
        <v>127</v>
      </c>
    </row>
    <row r="65" spans="2:2" x14ac:dyDescent="0.45">
      <c r="B65">
        <v>412</v>
      </c>
    </row>
    <row r="66" spans="2:2" x14ac:dyDescent="0.45">
      <c r="B66">
        <v>605</v>
      </c>
    </row>
    <row r="67" spans="2:2" x14ac:dyDescent="0.45">
      <c r="B67">
        <v>477</v>
      </c>
    </row>
    <row r="68" spans="2:2" x14ac:dyDescent="0.45">
      <c r="B68">
        <v>138</v>
      </c>
    </row>
    <row r="69" spans="2:2" x14ac:dyDescent="0.45">
      <c r="B69">
        <v>153</v>
      </c>
    </row>
    <row r="70" spans="2:2" x14ac:dyDescent="0.45">
      <c r="B70">
        <v>59</v>
      </c>
    </row>
    <row r="71" spans="2:2" x14ac:dyDescent="0.45">
      <c r="B71">
        <v>13</v>
      </c>
    </row>
    <row r="72" spans="2:2" x14ac:dyDescent="0.45">
      <c r="B72">
        <v>4</v>
      </c>
    </row>
    <row r="73" spans="2:2" x14ac:dyDescent="0.45">
      <c r="B73">
        <v>12</v>
      </c>
    </row>
    <row r="74" spans="2:2" x14ac:dyDescent="0.45">
      <c r="B74">
        <v>31</v>
      </c>
    </row>
    <row r="75" spans="2:2" x14ac:dyDescent="0.45">
      <c r="B75">
        <v>114</v>
      </c>
    </row>
    <row r="76" spans="2:2" x14ac:dyDescent="0.45">
      <c r="B76">
        <v>276</v>
      </c>
    </row>
    <row r="77" spans="2:2" x14ac:dyDescent="0.45">
      <c r="B77">
        <v>581</v>
      </c>
    </row>
    <row r="78" spans="2:2" x14ac:dyDescent="0.45">
      <c r="B78">
        <v>437</v>
      </c>
    </row>
    <row r="79" spans="2:2" x14ac:dyDescent="0.45">
      <c r="B79">
        <v>314</v>
      </c>
    </row>
    <row r="80" spans="2:2" x14ac:dyDescent="0.45">
      <c r="B80">
        <v>174</v>
      </c>
    </row>
    <row r="81" spans="2:2" x14ac:dyDescent="0.45">
      <c r="B81">
        <v>52</v>
      </c>
    </row>
    <row r="82" spans="2:2" x14ac:dyDescent="0.45">
      <c r="B82">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0B732C2B-2359-43CD-B5CB-1C052399950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121</vt:i4>
      </vt:variant>
    </vt:vector>
  </HeadingPairs>
  <TitlesOfParts>
    <vt:vector size="129" baseType="lpstr">
      <vt:lpstr>About</vt:lpstr>
      <vt:lpstr>Inputs</vt:lpstr>
      <vt:lpstr>Chain</vt:lpstr>
      <vt:lpstr>Years</vt:lpstr>
      <vt:lpstr>Results</vt:lpstr>
      <vt:lpstr>ModelRiskDSN</vt:lpstr>
      <vt:lpstr>ModelRiskSYS1</vt:lpstr>
      <vt:lpstr>ModelRiskCharts</vt:lpstr>
      <vt:lpstr>Checks</vt:lpstr>
      <vt:lpstr>Expected25</vt:lpstr>
      <vt:lpstr>Matrix_25</vt:lpstr>
      <vt:lpstr>MN_Div</vt:lpstr>
      <vt:lpstr>MN_Mar</vt:lpstr>
      <vt:lpstr>MN_Sep</vt:lpstr>
      <vt:lpstr>MN_Sgl</vt:lpstr>
      <vt:lpstr>MS_Div</vt:lpstr>
      <vt:lpstr>MS_Mar</vt:lpstr>
      <vt:lpstr>MS_Sep</vt:lpstr>
      <vt:lpstr>MS_Sgl</vt:lpstr>
      <vt:lpstr>N_Div</vt:lpstr>
      <vt:lpstr>N_Mar</vt:lpstr>
      <vt:lpstr>N_Sep</vt:lpstr>
      <vt:lpstr>N_Sgl</vt:lpstr>
      <vt:lpstr>Results!Print_Area</vt:lpstr>
      <vt:lpstr>Inputs!Print_Titles</vt:lpstr>
      <vt:lpstr>Results!Print_Titles</vt:lpstr>
      <vt:lpstr>Sample25</vt:lpstr>
      <vt:lpstr>StartRow</vt:lpstr>
      <vt:lpstr>TMat</vt:lpstr>
      <vt:lpstr>Y1_Div</vt:lpstr>
      <vt:lpstr>Y1_Mar</vt:lpstr>
      <vt:lpstr>Y1_Sep</vt:lpstr>
      <vt:lpstr>Y1_Sgl</vt:lpstr>
      <vt:lpstr>Y10_Div</vt:lpstr>
      <vt:lpstr>Y10_Mar</vt:lpstr>
      <vt:lpstr>Y10_Sep</vt:lpstr>
      <vt:lpstr>Y10_Sgl</vt:lpstr>
      <vt:lpstr>Y11_Div</vt:lpstr>
      <vt:lpstr>Y11_Mar</vt:lpstr>
      <vt:lpstr>Y11_Sep</vt:lpstr>
      <vt:lpstr>Y11_Sgl</vt:lpstr>
      <vt:lpstr>Y12_Div</vt:lpstr>
      <vt:lpstr>Y12_Mar</vt:lpstr>
      <vt:lpstr>Y12_Sep</vt:lpstr>
      <vt:lpstr>Y12_Sgl</vt:lpstr>
      <vt:lpstr>Y13_Div</vt:lpstr>
      <vt:lpstr>Y13_Mar</vt:lpstr>
      <vt:lpstr>Y13_Sep</vt:lpstr>
      <vt:lpstr>Y13_Sgl</vt:lpstr>
      <vt:lpstr>Y14_Div</vt:lpstr>
      <vt:lpstr>Y14_Mar</vt:lpstr>
      <vt:lpstr>Y14_Sep</vt:lpstr>
      <vt:lpstr>Y14_Sgl</vt:lpstr>
      <vt:lpstr>Y15_Div</vt:lpstr>
      <vt:lpstr>Y15_Mar</vt:lpstr>
      <vt:lpstr>Y15_Sep</vt:lpstr>
      <vt:lpstr>Y15_Sgl</vt:lpstr>
      <vt:lpstr>Y16_Div</vt:lpstr>
      <vt:lpstr>Y16_Mar</vt:lpstr>
      <vt:lpstr>Y16_Sep</vt:lpstr>
      <vt:lpstr>Y16_Sgl</vt:lpstr>
      <vt:lpstr>Y17_Div</vt:lpstr>
      <vt:lpstr>Y17_Mar</vt:lpstr>
      <vt:lpstr>Y17_Sep</vt:lpstr>
      <vt:lpstr>Y17_Sgl</vt:lpstr>
      <vt:lpstr>Y18_Div</vt:lpstr>
      <vt:lpstr>Y18_Mar</vt:lpstr>
      <vt:lpstr>Y18_Sep</vt:lpstr>
      <vt:lpstr>Y18_Sgl</vt:lpstr>
      <vt:lpstr>Y19_Div</vt:lpstr>
      <vt:lpstr>Y19_Mar</vt:lpstr>
      <vt:lpstr>Y19_Sep</vt:lpstr>
      <vt:lpstr>Y19_Sgl</vt:lpstr>
      <vt:lpstr>Y2_Div</vt:lpstr>
      <vt:lpstr>Y2_Mar</vt:lpstr>
      <vt:lpstr>Y2_Sep</vt:lpstr>
      <vt:lpstr>Y2_Sgl</vt:lpstr>
      <vt:lpstr>Y20_Div</vt:lpstr>
      <vt:lpstr>Y20_Mar</vt:lpstr>
      <vt:lpstr>Y20_Sep</vt:lpstr>
      <vt:lpstr>Y20_Sgl</vt:lpstr>
      <vt:lpstr>Y21_Div</vt:lpstr>
      <vt:lpstr>Y21_Mar</vt:lpstr>
      <vt:lpstr>Y21_Sep</vt:lpstr>
      <vt:lpstr>Y21_Sgl</vt:lpstr>
      <vt:lpstr>Y22_Div</vt:lpstr>
      <vt:lpstr>Y22_Mar</vt:lpstr>
      <vt:lpstr>Y22_Sep</vt:lpstr>
      <vt:lpstr>Y22_Sgl</vt:lpstr>
      <vt:lpstr>Y23_Div</vt:lpstr>
      <vt:lpstr>Y23_Mar</vt:lpstr>
      <vt:lpstr>Y23_Sep</vt:lpstr>
      <vt:lpstr>Y23_Sgl</vt:lpstr>
      <vt:lpstr>Y24_Div</vt:lpstr>
      <vt:lpstr>Y24_Mar</vt:lpstr>
      <vt:lpstr>Y24_Sep</vt:lpstr>
      <vt:lpstr>Y24_Sgl</vt:lpstr>
      <vt:lpstr>Y25_Div</vt:lpstr>
      <vt:lpstr>Y25_Mar</vt:lpstr>
      <vt:lpstr>Y25_Sep</vt:lpstr>
      <vt:lpstr>Y25_Sgl</vt:lpstr>
      <vt:lpstr>Y3_Div</vt:lpstr>
      <vt:lpstr>Y3_Mar</vt:lpstr>
      <vt:lpstr>Y3_Sep</vt:lpstr>
      <vt:lpstr>Y3_Sgl</vt:lpstr>
      <vt:lpstr>Y4_Div</vt:lpstr>
      <vt:lpstr>Y4_Mar</vt:lpstr>
      <vt:lpstr>Y4_Sep</vt:lpstr>
      <vt:lpstr>Y4_Sgl</vt:lpstr>
      <vt:lpstr>Y5_Div</vt:lpstr>
      <vt:lpstr>Y5_Mar</vt:lpstr>
      <vt:lpstr>Y5_Sep</vt:lpstr>
      <vt:lpstr>Y5_Sgl</vt:lpstr>
      <vt:lpstr>Y6_Div</vt:lpstr>
      <vt:lpstr>Y6_Mar</vt:lpstr>
      <vt:lpstr>Y6_Sep</vt:lpstr>
      <vt:lpstr>Y6_Sgl</vt:lpstr>
      <vt:lpstr>Y7_Div</vt:lpstr>
      <vt:lpstr>Y7_Mar</vt:lpstr>
      <vt:lpstr>Y7_Sep</vt:lpstr>
      <vt:lpstr>Y7_Sgl</vt:lpstr>
      <vt:lpstr>Y8_Div</vt:lpstr>
      <vt:lpstr>Y8_Mar</vt:lpstr>
      <vt:lpstr>Y8_Sep</vt:lpstr>
      <vt:lpstr>Y8_Sgl</vt:lpstr>
      <vt:lpstr>Y9_Div</vt:lpstr>
      <vt:lpstr>Y9_Mar</vt:lpstr>
      <vt:lpstr>Y9_Sep</vt:lpstr>
      <vt:lpstr>Y9_Sgl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GU-17 Markov Chains: Marital Status in 25 Years</dc:title>
  <dc:subject>ModelRisk industry example library — General use</dc:subject>
  <dc:creator>Vose Software</dc:creator>
  <cp:keywords>ModelRisk; Monte Carlo; General use</cp:keywords>
  <dc:description>100 people moving between four marital states for 25 years: a Markov chain, simulated two ways.</dc:description>
  <cp:lastModifiedBy>Timour Koupeev</cp:lastModifiedBy>
  <cp:lastPrinted>2026-10-07T14:29:11Z</cp:lastPrinted>
  <dcterms:created xsi:type="dcterms:W3CDTF">2026-10-07T14:26:45Z</dcterms:created>
  <dcterms:modified xsi:type="dcterms:W3CDTF">2026-10-07T14:29:13Z</dcterms:modified>
</cp:coreProperties>
</file>