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44D79020-4784-47B5-A6B3-F34A3A771846}" xr6:coauthVersionLast="47" xr6:coauthVersionMax="47" xr10:uidLastSave="{00000000-0000-0000-0000-000000000000}"/>
  <bookViews>
    <workbookView xWindow="-98" yWindow="-98" windowWidth="21795" windowHeight="12975" firstSheet="2" activeTab="2" xr2:uid="{9CF03E3F-EE1E-4813-B5CC-E8DEB3CDE537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_MC_Calc!$A$1:$AF$1</definedName>
    <definedName name="AnalysisPeriod">MC_Tree_1!$C$17</definedName>
    <definedName name="BuildOutCost">MC_Tree_1!$C$7</definedName>
    <definedName name="CompanyStores">MC_Tree_1!$C$15</definedName>
    <definedName name="FoodCostPct">MC_Tree_1!$C$11</definedName>
    <definedName name="FranchiseFee">MC_Tree_1!$C$6</definedName>
    <definedName name="FranchiseUnits">MC_Tree_1!$C$16</definedName>
    <definedName name="LaborCostPct">MC_Tree_1!$C$12</definedName>
    <definedName name="MarketingRate">MC_Tree_1!$C$10</definedName>
    <definedName name="MasterFranchiseFee">MC_Tree_1!$C$14</definedName>
    <definedName name="MC_BD_D_root_C_company" localSheetId="3">MC_Tree_1!$C$22</definedName>
    <definedName name="MC_BD_D_root_C_franchise" localSheetId="3">MC_Tree_1!$C$32</definedName>
    <definedName name="MC_BD_D_root_C_master" localSheetId="3">MC_Tree_1!$C$40</definedName>
    <definedName name="MC_BD_D_root_T_nothing" localSheetId="3">MC_Tree_1!$C$46</definedName>
    <definedName name="MC_BP_C_company_T_company_avg" localSheetId="3">MC_Tree_1!$D$24</definedName>
    <definedName name="MC_BP_C_company_T_company_strong" localSheetId="3">MC_Tree_1!$D$20</definedName>
    <definedName name="MC_BP_C_company_T_company_weak" localSheetId="3">MC_Tree_1!$D$26</definedName>
    <definedName name="MC_BP_C_franchise_T_franchise_fast" localSheetId="3">MC_Tree_1!$D$30</definedName>
    <definedName name="MC_BP_C_franchise_T_franchise_mod" localSheetId="3">MC_Tree_1!$D$34</definedName>
    <definedName name="MC_BP_C_franchise_T_franchise_slow" localSheetId="3">MC_Tree_1!$D$36</definedName>
    <definedName name="MC_BP_C_master_T_master_fail" localSheetId="3">MC_Tree_1!$D$44</definedName>
    <definedName name="MC_BP_C_master_T_master_good" localSheetId="3">MC_Tree_1!$D$38</definedName>
    <definedName name="MC_BP_C_master_T_master_struggle" localSheetId="3">MC_Tree_1!$D$42</definedName>
    <definedName name="MC_BV_C_company_T_company_avg" localSheetId="3">MC_Tree_1!$D$25</definedName>
    <definedName name="MC_BV_C_company_T_company_strong" localSheetId="3">MC_Tree_1!$D$21</definedName>
    <definedName name="MC_BV_C_company_T_company_weak" localSheetId="3">MC_Tree_1!$D$27</definedName>
    <definedName name="MC_BV_C_franchise_T_franchise_fast" localSheetId="3">MC_Tree_1!$D$31</definedName>
    <definedName name="MC_BV_C_franchise_T_franchise_mod" localSheetId="3">MC_Tree_1!$D$35</definedName>
    <definedName name="MC_BV_C_franchise_T_franchise_slow" localSheetId="3">MC_Tree_1!$D$37</definedName>
    <definedName name="MC_BV_C_master_T_master_fail" localSheetId="3">MC_Tree_1!$D$45</definedName>
    <definedName name="MC_BV_C_master_T_master_good" localSheetId="3">MC_Tree_1!$D$39</definedName>
    <definedName name="MC_BV_C_master_T_master_struggle" localSheetId="3">MC_Tree_1!$D$43</definedName>
    <definedName name="MC_BV_D_root_C_company" localSheetId="3">MC_Tree_1!$C$23</definedName>
    <definedName name="MC_BV_D_root_C_franchise" localSheetId="3">MC_Tree_1!$C$33</definedName>
    <definedName name="MC_BV_D_root_C_master" localSheetId="3">MC_Tree_1!$C$41</definedName>
    <definedName name="MC_BV_D_root_T_nothing" localSheetId="3">MC_Tree_1!$C$47</definedName>
    <definedName name="MC_N_C_company" localSheetId="3">MC_Tree_1!$D$22</definedName>
    <definedName name="MC_N_C_franchise" localSheetId="3">MC_Tree_1!$D$32</definedName>
    <definedName name="MC_N_C_master" localSheetId="3">MC_Tree_1!$D$40</definedName>
    <definedName name="MC_N_D_root" localSheetId="3">MC_Tree_1!$C$28</definedName>
    <definedName name="MC_NP_T_company_avg" localSheetId="3">MC_Tree_1!$E$24</definedName>
    <definedName name="MC_NP_T_company_strong" localSheetId="3">MC_Tree_1!$E$20</definedName>
    <definedName name="MC_NP_T_company_weak" localSheetId="3">MC_Tree_1!$E$26</definedName>
    <definedName name="MC_NP_T_franchise_fast" localSheetId="3">MC_Tree_1!$E$30</definedName>
    <definedName name="MC_NP_T_franchise_mod" localSheetId="3">MC_Tree_1!$E$34</definedName>
    <definedName name="MC_NP_T_franchise_slow" localSheetId="3">MC_Tree_1!$E$36</definedName>
    <definedName name="MC_NP_T_master_fail" localSheetId="3">MC_Tree_1!$E$44</definedName>
    <definedName name="MC_NP_T_master_good" localSheetId="3">MC_Tree_1!$E$38</definedName>
    <definedName name="MC_NP_T_master_struggle" localSheetId="3">MC_Tree_1!$E$42</definedName>
    <definedName name="MC_NP_T_nothing" localSheetId="3">MC_Tree_1!$D$46</definedName>
    <definedName name="MC_V_C_company" localSheetId="3">MC_Tree_1!$D$23</definedName>
    <definedName name="MC_V_C_franchise" localSheetId="3">MC_Tree_1!$D$33</definedName>
    <definedName name="MC_V_C_master" localSheetId="3">MC_Tree_1!$D$41</definedName>
    <definedName name="MC_V_D_root" localSheetId="3">MC_Tree_1!$C$29</definedName>
    <definedName name="MC_V_T_company_avg" localSheetId="3">MC_Tree_1!$E$25</definedName>
    <definedName name="MC_V_T_company_strong" localSheetId="3">MC_Tree_1!$E$21</definedName>
    <definedName name="MC_V_T_company_weak" localSheetId="3">MC_Tree_1!$E$27</definedName>
    <definedName name="MC_V_T_franchise_fast" localSheetId="3">MC_Tree_1!$E$31</definedName>
    <definedName name="MC_V_T_franchise_mod" localSheetId="3">MC_Tree_1!$E$35</definedName>
    <definedName name="MC_V_T_franchise_slow" localSheetId="3">MC_Tree_1!$E$37</definedName>
    <definedName name="MC_V_T_master_fail" localSheetId="3">MC_Tree_1!$E$45</definedName>
    <definedName name="MC_V_T_master_good" localSheetId="3">MC_Tree_1!$E$39</definedName>
    <definedName name="MC_V_T_master_struggle" localSheetId="3">MC_Tree_1!$E$43</definedName>
    <definedName name="MC_V_T_nothing" localSheetId="3">MC_Tree_1!$D$47</definedName>
    <definedName name="RentPerStore">MC_Tree_1!$C$13</definedName>
    <definedName name="RoyaltyRate">MC_Tree_1!$C$9</definedName>
    <definedName name="WeeklyRevenue">MC_Tree_1!$C$8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  <c r="D21" i="3"/>
  <c r="D45" i="3"/>
  <c r="D31" i="3"/>
  <c r="H1" i="4" s="1"/>
  <c r="C33" i="3"/>
  <c r="T1" i="4" s="1"/>
  <c r="C41" i="3"/>
  <c r="C23" i="3"/>
  <c r="S1" i="4" s="1"/>
  <c r="D25" i="3"/>
  <c r="D1" i="4" s="1"/>
  <c r="D37" i="3"/>
  <c r="D39" i="3"/>
  <c r="D43" i="3"/>
  <c r="P1" i="4" s="1"/>
  <c r="D35" i="3"/>
  <c r="V1" i="4"/>
  <c r="U1" i="4"/>
  <c r="R1" i="4"/>
  <c r="Q1" i="4"/>
  <c r="O1" i="4"/>
  <c r="N1" i="4"/>
  <c r="M1" i="4"/>
  <c r="L1" i="4"/>
  <c r="K1" i="4"/>
  <c r="J1" i="4"/>
  <c r="I1" i="4"/>
  <c r="G1" i="4"/>
  <c r="F1" i="4"/>
  <c r="E1" i="4"/>
  <c r="C1" i="4"/>
  <c r="B1" i="4"/>
  <c r="A1" i="4"/>
  <c r="D47" i="3"/>
  <c r="E38" i="3"/>
  <c r="C29" i="3"/>
  <c r="C32" i="3"/>
  <c r="C22" i="3"/>
  <c r="D41" i="3"/>
  <c r="D46" i="3"/>
  <c r="E37" i="3"/>
  <c r="E27" i="3"/>
  <c r="D23" i="3"/>
  <c r="E20" i="3"/>
  <c r="C40" i="3"/>
  <c r="E45" i="3"/>
  <c r="E36" i="3"/>
  <c r="E26" i="3"/>
  <c r="E43" i="3"/>
  <c r="E24" i="3"/>
  <c r="D33" i="3"/>
  <c r="E31" i="3"/>
  <c r="C46" i="3"/>
  <c r="E30" i="3"/>
  <c r="E44" i="3"/>
  <c r="E35" i="3"/>
  <c r="E25" i="3"/>
  <c r="E34" i="3"/>
  <c r="E42" i="3"/>
  <c r="E21" i="3"/>
  <c r="E39" i="3"/>
</calcChain>
</file>

<file path=xl/sharedStrings.xml><?xml version="1.0" encoding="utf-8"?>
<sst xmlns="http://schemas.openxmlformats.org/spreadsheetml/2006/main" count="73" uniqueCount="67">
  <si>
    <t>{"_v":2,"trees":{"MC_Tree_1":"{\n  \"RootId\": \"D_root\",\n  \"Nodes\": {\n    \"D_root\": {\n      \"type\": \"decision\",\n      \"id\": \"D_root\",\n      \"name\": \"Expansion Strategy\",\n      \"options\": [\n        {\n          \"name\": \"Open Company Stores\",\n          \"childId\": \"C_company\",\n          \"value\": -2250000\n        },\n        {\n          \"name\": \"Sell Franchises\",\n          \"childId\": \"C_franchise\",\n          \"value\": -900000\n        },\n        {\n          \"name\": \"Master Franchise Deal\",\n          \"childId\": \"C_master\",\n          \"value\": -50000\n        },\n        {\n          \"name\": \"Don\u0027t Expand\",\n          \"childId\": \"T_nothing\"\n        }\n      ]\n    },\n    \"C_company\": {\n      \"type\": \"chance\",\n      \"id\": \"C_company\",\n      \"name\": \"Company Store Performance\",\n      \"branches\": [\n        {\n          \"name\": \"Strong Sales\",\n          \"probability\": 0.35,\n          \"childId\": \"T_company_strong\",\n          \"value\": 5460000\n        },\n        {\n          \"name\": \"Average Sales\",\n          \"probability\": 0.45,\n          \"childId\": \"T_company_avg\",\n          \"value\": 2730000\n        },\n        {\n          \"name\": \"Weak Sales\",\n          \"probability\": 0.2,\n          \"childId\": \"T_company_weak\",\n          \"value\": 650000\n        }\n      ]\n    },\n    \"T_company_strong\": {\n      \"type\": \"terminal\",\n      \"id\": \"T_company_strong\",\n      \"name\": \"Company Stores - Strong\",\n      \"value\": 0\n    },\n    \"T_company_avg\": {\n      \"type\": \"terminal\",\n      \"id\": \"T_company_avg\",\n      \"name\": \"Company Stores - Average\",\n      \"value\": 0\n    },\n    \"T_company_weak\": {\n      \"type\": \"terminal\",\n      \"id\": \"T_company_weak\",\n      \"name\": \"Company Stores - Weak\",\n      \"value\": 0\n    },\n    \"C_franchise\": {\n      \"type\": \"chance\",\n      \"id\": \"C_franchise\",\n      \"name\": \"Franchise Sales Pace\",\n      \"branches\": [\n        {\n          \"name\": \"Fast Uptake (All 20)\",\n          \"probability\": 0.3,\n          \"childId\": \"T_franchise_fast\",\n          \"value\": 2780000\n        },\n        {\n          \"name\": \"Moderate Uptake (12)\",\n          \"probability\": 0.5,\n          \"childId\": \"T_franchise_mod\",\n          \"value\": 1668000\n        },\n        {\n          \"name\": \"Slow Uptake (5)\",\n          \"probability\": 0.2,\n          \"childId\": \"T_franchise_slow\",\n          \"value\": 695000\n        }\n      ]\n    },\n    \"T_franchise_fast\": {\n      \"type\": \"terminal\",\n      \"id\": \"T_franchise_fast\",\n      \"name\": \"Franchises - Fast Uptake\",\n      \"value\": 0\n    },\n    \"T_franchise_mod\": {\n      \"type\": \"terminal\",\n      \"id\": \"T_franchise_mod\",\n      \"name\": \"Franchises - Moderate\",\n      \"value\": 0\n    },\n    \"T_franchise_slow\": {\n      \"type\": \"terminal\",\n      \"id\": \"T_franchise_slow\",\n      \"name\": \"Franchises - Slow\",\n      \"value\": 0\n    },\n    \"C_master\": {\n      \"type\": \"chance\",\n      \"id\": \"C_master\",\n      \"name\": \"Master Franchise Outcome\",\n      \"branches\": [\n        {\n          \"name\": \"Partner Succeeds\",\n          \"probability\": 0.45,\n          \"childId\": \"T_master_good\",\n          \"value\": 2100000\n        },\n        {\n          \"name\": \"Partner Struggles\",\n          \"probability\": 0.35,\n          \"childId\": \"T_master_struggle\",\n          \"value\": 800000\n        },\n        {\n          \"name\": \"Partner Fails\",\n          \"probability\": 0.2,\n          \"childId\": \"T_master_fail\",\n          \"value\": -200000\n        }\n      ]\n    },\n    \"T_master_good\": {\n      \"type\": \"terminal\",\n      \"id\": \"T_master_good\",\n      \"name\": \"Master Franchise - Success\",\n      \"value\": 0\n    },\n    \"T_master_struggle\": {\n      \"type\": \"terminal\",\n      \"id\": \"T_master_struggle\",\n      \"name\": \"Master Franchise - Struggles\",\n      \"value\": 0\n    },\n    \"T_master_fail\": {\n      \"type\": \"terminal\",\n      \"id\": \"T_master_fail\",\n      \"name\": \"Master Franchise - Fails\",\n      \"value\": 0\n    },\n    \"T_nothing\": {\n      \"type\": \"terminal\",\n      \"id\": \"T_nothing\",\n      \"name\": \"No Expansion\",\n      \"value\": 0\n    }\n  },\n  \"Settings\": {\n    \"ModelName\": \"Franchise Expansion\",\n    \"CalculationMethod\": 0,\n    \"Maximize\": true,\n    \"UtilityConfig\": null,\n    \"Display\": {\n      \"DecimalPlaces\": 0,\n      \"ShowExpectedValues\": true,\n      \"ShowOptimalLabels\": true,\n      \"ShowRollbackValues\": true,\n      \"CalculatedValueFormat\": \"\\\"$\\\"#,##0\",\n      \"CalculatedProbabilityFormat\": \"0.0%\",\n      \"InputValueFormat\": \"\\\"$\\\"#,##0\",\n      \"InputProbabilityFormat\": \"0.0%\",\n      \"CalculatedValuesLabel\": \"\",\n      \"TreeStartRow\": 20\n    },\n    \"ChanceProbabilities\": 1,\n    \"ProbabilityTolerance\": 0.001,\n    \"Simulation\": {\n      \"CalculationMode\": 0,\n      \"DecisionMode\": 0\n    }\n  },\n  \"NodeMetadata\": {},\n  \"UserFormulas\": {\n    \"MC_BV_D_root_C_company\": \"=-BuildOutCost*CompanyStores\",\n    \"MC_BV_D_root_C_franchise\": \"=-BuildOutCost*0.1*FranchiseUnits\",\n    \"MC_BV_D_root_C_master\": \"=-MasterFranchiseFee*0.1\",\n    \"MC_BV_C_company_T_company_strong\": \"=WeeklyRevenue*52*(1-FoodCostPct-LaborCostPct)*CompanyStores*AnalysisPeriod-RentPerStore*CompanyStores*AnalysisPeriod\",\n    \"MC_BV_C_company_T_company_avg\": \"=WeeklyRevenue*52*(1-FoodCostPct-LaborCostPct)*CompanyStores*AnalysisPeriod*0.5-RentPerStore*CompanyStores*AnalysisPeriod\",\n    \"MC_BV_C_company_T_company_weak\": \"=WeeklyRevenue*52*(1-FoodCostPct-LaborCostPct)*CompanyStores*AnalysisPeriod*0.2-RentPerStore*CompanyStores*AnalysisPeriod\",\n    \"MC_BV_C_franchise_T_franchise_fast\": \"=FranchiseFee*FranchiseUnits+(RoyaltyRate+MarketingRate)*WeeklyRevenue*52*FranchiseUnits*AnalysisPeriod\",\n    \"MC_BV_C_franchise_T_franchise_mod\": \"=FranchiseFee*FranchiseUnits*0.6+(RoyaltyRate+MarketingRate)*WeeklyRevenue*52*FranchiseUnits*0.6*AnalysisPeriod\",\n    \"MC_BV_C_franchise_T_franchise_slow\": \"=FranchiseFee*FranchiseUnits*0.25+(RoyaltyRate+MarketingRate)*WeeklyRevenue*52*FranchiseUnits*0.25*AnalysisPeriod\",\n    \"MC_BV_C_master_T_master_good\": \"=MasterFranchiseFee+RoyaltyRate*0.5*WeeklyRevenue*52*FranchiseUnits*AnalysisPeriod\",\n    \"MC_BV_C_master_T_master_struggle\": \"=MasterFranchiseFee+RoyaltyRate*0.5*WeeklyRevenue*52*FranchiseUnits*0.3*AnalysisPeriod\",\n    \"MC_BV_C_master_T_master_fail\": \"=-BuildOutCost*0.2\"\n  }\n}"}}</t>
  </si>
  <si>
    <t>Company Store Performance</t>
  </si>
  <si>
    <t>Expansion Strategy</t>
  </si>
  <si>
    <t>Franchise Sales Pace</t>
  </si>
  <si>
    <t>Master Franchise Outcome</t>
  </si>
  <si>
    <t>Franchise Expansion — Control Panel</t>
  </si>
  <si>
    <t>Adjust parameters below to update the decision tree instantly</t>
  </si>
  <si>
    <t>Parameter</t>
  </si>
  <si>
    <t>Value</t>
  </si>
  <si>
    <t>Units</t>
  </si>
  <si>
    <t>Notes</t>
  </si>
  <si>
    <t>Franchise Fee</t>
  </si>
  <si>
    <t>$</t>
  </si>
  <si>
    <t>One-time fee collected per franchise sold</t>
  </si>
  <si>
    <t>Store Build-Out Cost</t>
  </si>
  <si>
    <t>Cost to build and equip one store</t>
  </si>
  <si>
    <t>Avg Weekly Revenue per Store</t>
  </si>
  <si>
    <t>$/wk</t>
  </si>
  <si>
    <t>Average gross weekly revenue per store</t>
  </si>
  <si>
    <t>Royalty Rate</t>
  </si>
  <si>
    <t>%</t>
  </si>
  <si>
    <t>Ongoing royalty as % of franchisee revenue</t>
  </si>
  <si>
    <t>Marketing Fund %</t>
  </si>
  <si>
    <t>National marketing contribution rate</t>
  </si>
  <si>
    <t>Food Cost %</t>
  </si>
  <si>
    <t>Cost of goods sold as % of revenue</t>
  </si>
  <si>
    <t>Labor Cost %</t>
  </si>
  <si>
    <t>Labor expense as % of revenue</t>
  </si>
  <si>
    <t>Rent per Store per Year</t>
  </si>
  <si>
    <t>Annual lease cost per location</t>
  </si>
  <si>
    <t>Master Franchise Territory Fee</t>
  </si>
  <si>
    <t>Upfront fee for master franchise rights</t>
  </si>
  <si>
    <t>Number of Company Stores</t>
  </si>
  <si>
    <t>stores</t>
  </si>
  <si>
    <t>Company-owned stores to open</t>
  </si>
  <si>
    <t>Number of Franchise Units</t>
  </si>
  <si>
    <t>units</t>
  </si>
  <si>
    <t>Target franchise units to sell</t>
  </si>
  <si>
    <t>Analysis Period</t>
  </si>
  <si>
    <t>years</t>
  </si>
  <si>
    <t>Time horizon for revenue projection</t>
  </si>
  <si>
    <t>Franchise Expansion</t>
  </si>
  <si>
    <t>ModelChoice Example Model — Control Panel Demo</t>
  </si>
  <si>
    <t>Background</t>
  </si>
  <si>
    <t>A successful fast-casual restaurant chain with 3 existing locations is ready to</t>
  </si>
  <si>
    <t>expand. The brand has strong unit economics and proven customer appeal. The</t>
  </si>
  <si>
    <t>management team must decide the best growth strategy:</t>
  </si>
  <si>
    <t xml:space="preserve">  1. Open company-owned stores — full control but high capital requirements</t>
  </si>
  <si>
    <t xml:space="preserve">  2. Sell individual franchises — scalable with franchise fees and royalties</t>
  </si>
  <si>
    <t xml:space="preserve">  3. Master franchise deal — partner handles expansion in a territory</t>
  </si>
  <si>
    <t xml:space="preserve">  4. Don't expand — maintain current profitable operations</t>
  </si>
  <si>
    <t>Control Panel Feature</t>
  </si>
  <si>
    <t>This example demonstrates the Control Panel feature. The tree sheet has a</t>
  </si>
  <si>
    <t>parameter table above the decision tree. Store build-out cost, weekly revenue,</t>
  </si>
  <si>
    <t>and cost percentages are defined ONCE and referenced by MULTIPLE branches.</t>
  </si>
  <si>
    <t>Changing a single parameter instantly updates all linked values.</t>
  </si>
  <si>
    <t>Key reused parameters:</t>
  </si>
  <si>
    <t xml:space="preserve">  • Build-Out Cost — drives capital needs for company and franchise paths</t>
  </si>
  <si>
    <t xml:space="preserve">  • Weekly Revenue per Store — income calculation in all operating terminals</t>
  </si>
  <si>
    <t xml:space="preserve">  • Royalty Rate — franchise and master franchise revenue streams</t>
  </si>
  <si>
    <t xml:space="preserve">  • Food/Labor Cost % — profitability in all company store scenarios</t>
  </si>
  <si>
    <t xml:space="preserve">  • Franchise Fee — upfront income from individual and master franchise paths</t>
  </si>
  <si>
    <t>Try This</t>
  </si>
  <si>
    <t xml:space="preserve">  ▶ Increase Weekly Revenue — watch all strategies improve together</t>
  </si>
  <si>
    <t xml:space="preserve">  ▶ Raise Food Cost % — see company stores hurt more than franchise model</t>
  </si>
  <si>
    <t xml:space="preserve">  ▶ Change Franchise Fee — observe impact on franchise vs company strategy</t>
  </si>
  <si>
    <t xml:space="preserve">  ▶ Run Sensitivity Analysis — tornado chart shows which parameters matter most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</si>
</sst>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6" formatCode="&quot;$&quot;#,##0"/>
    <numFmt numFmtId="167" formatCode="\$#,##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164" fontId="1" fillId="3" borderId="1" xfId="0" applyNumberFormat="1" applyFont="1" applyFill="1" applyBorder="1"/>
    <xf numFmtId="3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28</xdr:row>
      <xdr:rowOff>0</xdr:rowOff>
    </xdr:from>
    <xdr:to>
      <xdr:col>2</xdr:col>
      <xdr:colOff>9525</xdr:colOff>
      <xdr:row>28</xdr:row>
      <xdr:rowOff>0</xdr:rowOff>
    </xdr:to>
    <xdr:cxnSp macro="">
      <xdr:nvCxnSpPr>
        <xdr:cNvPr id="17" name="MC_Entry">
          <a:extLst>
            <a:ext uri="{FF2B5EF4-FFF2-40B4-BE49-F238E27FC236}">
              <a16:creationId xmlns:a16="http://schemas.microsoft.com/office/drawing/2014/main" id="{A8F811A0-AC44-4EB9-7D14-D1315494BE97}"/>
            </a:ext>
          </a:extLst>
        </xdr:cNvPr>
        <xdr:cNvCxnSpPr/>
      </xdr:nvCxnSpPr>
      <xdr:spPr>
        <a:xfrm>
          <a:off x="665163" y="5276850"/>
          <a:ext cx="153035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27</xdr:row>
      <xdr:rowOff>99251</xdr:rowOff>
    </xdr:from>
    <xdr:ext cx="1035027" cy="182550"/>
    <xdr:sp macro="_xll.MC_OnTreeNameClick" textlink="">
      <xdr:nvSpPr>
        <xdr:cNvPr id="18" name="MC_TreeName">
          <a:extLst>
            <a:ext uri="{FF2B5EF4-FFF2-40B4-BE49-F238E27FC236}">
              <a16:creationId xmlns:a16="http://schemas.microsoft.com/office/drawing/2014/main" id="{2E5ADC7D-5C95-230C-DC4E-53CA52AF18F0}"/>
            </a:ext>
          </a:extLst>
        </xdr:cNvPr>
        <xdr:cNvSpPr txBox="1"/>
      </xdr:nvSpPr>
      <xdr:spPr>
        <a:xfrm>
          <a:off x="665163" y="5185601"/>
          <a:ext cx="103502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Franchise Expansion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84267</xdr:colOff>
      <xdr:row>21</xdr:row>
      <xdr:rowOff>184150</xdr:rowOff>
    </xdr:from>
    <xdr:to>
      <xdr:col>3</xdr:col>
      <xdr:colOff>47626</xdr:colOff>
      <xdr:row>28</xdr:row>
      <xdr:rowOff>917</xdr:rowOff>
    </xdr:to>
    <xdr:sp macro="" textlink="">
      <xdr:nvSpPr>
        <xdr:cNvPr id="19" name="MC_BR_D_root_C_company">
          <a:extLst>
            <a:ext uri="{FF2B5EF4-FFF2-40B4-BE49-F238E27FC236}">
              <a16:creationId xmlns:a16="http://schemas.microsoft.com/office/drawing/2014/main" id="{747B68E8-85E1-2E8A-FD0B-8482FA786905}"/>
            </a:ext>
          </a:extLst>
        </xdr:cNvPr>
        <xdr:cNvSpPr/>
      </xdr:nvSpPr>
      <xdr:spPr>
        <a:xfrm>
          <a:off x="2270255" y="4127500"/>
          <a:ext cx="2120771" cy="1150267"/>
        </a:xfrm>
        <a:custGeom>
          <a:avLst/>
          <a:gdLst/>
          <a:ahLst/>
          <a:cxnLst/>
          <a:rect l="0" t="0" r="0" b="0"/>
          <a:pathLst>
            <a:path w="2120771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120770" y="0"/>
              </a:lnTo>
              <a:lnTo>
                <a:pt x="2120770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21</xdr:row>
      <xdr:rowOff>99251</xdr:rowOff>
    </xdr:from>
    <xdr:ext cx="1099147" cy="182550"/>
    <xdr:sp macro="_xll.MC_OnBranchLabelClick" textlink="">
      <xdr:nvSpPr>
        <xdr:cNvPr id="20" name="MC_BN_D_root_C_company">
          <a:extLst>
            <a:ext uri="{FF2B5EF4-FFF2-40B4-BE49-F238E27FC236}">
              <a16:creationId xmlns:a16="http://schemas.microsoft.com/office/drawing/2014/main" id="{C5597BDC-FC6F-3348-8540-E84920ADB044}"/>
            </a:ext>
          </a:extLst>
        </xdr:cNvPr>
        <xdr:cNvSpPr txBox="1"/>
      </xdr:nvSpPr>
      <xdr:spPr>
        <a:xfrm>
          <a:off x="2472373" y="4042601"/>
          <a:ext cx="109914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Open Company Stores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84347</xdr:colOff>
      <xdr:row>27</xdr:row>
      <xdr:rowOff>189143</xdr:rowOff>
    </xdr:from>
    <xdr:to>
      <xdr:col>3</xdr:col>
      <xdr:colOff>47626</xdr:colOff>
      <xdr:row>32</xdr:row>
      <xdr:rowOff>6351</xdr:rowOff>
    </xdr:to>
    <xdr:sp macro="" textlink="">
      <xdr:nvSpPr>
        <xdr:cNvPr id="21" name="MC_BR_D_root_C_franchise">
          <a:extLst>
            <a:ext uri="{FF2B5EF4-FFF2-40B4-BE49-F238E27FC236}">
              <a16:creationId xmlns:a16="http://schemas.microsoft.com/office/drawing/2014/main" id="{0E428D3F-9E01-6EB7-8286-CE666BCF9B04}"/>
            </a:ext>
          </a:extLst>
        </xdr:cNvPr>
        <xdr:cNvSpPr/>
      </xdr:nvSpPr>
      <xdr:spPr>
        <a:xfrm>
          <a:off x="2270335" y="5275493"/>
          <a:ext cx="2120691" cy="769708"/>
        </a:xfrm>
        <a:custGeom>
          <a:avLst/>
          <a:gdLst/>
          <a:ahLst/>
          <a:cxnLst/>
          <a:rect l="0" t="0" r="0" b="0"/>
          <a:pathLst>
            <a:path w="212069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120690" y="757007"/>
              </a:lnTo>
              <a:lnTo>
                <a:pt x="212069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31</xdr:row>
      <xdr:rowOff>99251</xdr:rowOff>
    </xdr:from>
    <xdr:ext cx="756682" cy="182550"/>
    <xdr:sp macro="_xll.MC_OnBranchLabelClick" textlink="">
      <xdr:nvSpPr>
        <xdr:cNvPr id="22" name="MC_BN_D_root_C_franchise">
          <a:extLst>
            <a:ext uri="{FF2B5EF4-FFF2-40B4-BE49-F238E27FC236}">
              <a16:creationId xmlns:a16="http://schemas.microsoft.com/office/drawing/2014/main" id="{9ED37A62-D756-CF78-4B5D-3E8F2FA96A71}"/>
            </a:ext>
          </a:extLst>
        </xdr:cNvPr>
        <xdr:cNvSpPr txBox="1"/>
      </xdr:nvSpPr>
      <xdr:spPr>
        <a:xfrm>
          <a:off x="2472373" y="5947601"/>
          <a:ext cx="75668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Franchises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74717</xdr:colOff>
      <xdr:row>27</xdr:row>
      <xdr:rowOff>189346</xdr:rowOff>
    </xdr:from>
    <xdr:to>
      <xdr:col>3</xdr:col>
      <xdr:colOff>47626</xdr:colOff>
      <xdr:row>40</xdr:row>
      <xdr:rowOff>15876</xdr:rowOff>
    </xdr:to>
    <xdr:sp macro="" textlink="">
      <xdr:nvSpPr>
        <xdr:cNvPr id="23" name="MC_BR_D_root_C_master">
          <a:extLst>
            <a:ext uri="{FF2B5EF4-FFF2-40B4-BE49-F238E27FC236}">
              <a16:creationId xmlns:a16="http://schemas.microsoft.com/office/drawing/2014/main" id="{EDB77AEF-29F5-DDA3-96C4-FDCBE43CE706}"/>
            </a:ext>
          </a:extLst>
        </xdr:cNvPr>
        <xdr:cNvSpPr/>
      </xdr:nvSpPr>
      <xdr:spPr>
        <a:xfrm>
          <a:off x="2260705" y="5275696"/>
          <a:ext cx="2130321" cy="2303030"/>
        </a:xfrm>
        <a:custGeom>
          <a:avLst/>
          <a:gdLst/>
          <a:ahLst/>
          <a:cxnLst/>
          <a:rect l="0" t="0" r="0" b="0"/>
          <a:pathLst>
            <a:path w="2130321" h="2303030">
              <a:moveTo>
                <a:pt x="31667" y="0"/>
              </a:moveTo>
              <a:lnTo>
                <a:pt x="198290" y="2286000"/>
              </a:lnTo>
              <a:lnTo>
                <a:pt x="182458" y="2271279"/>
              </a:lnTo>
              <a:lnTo>
                <a:pt x="2130320" y="2271279"/>
              </a:lnTo>
              <a:lnTo>
                <a:pt x="2130320" y="2303029"/>
              </a:lnTo>
              <a:lnTo>
                <a:pt x="182458" y="2303029"/>
              </a:lnTo>
              <a:lnTo>
                <a:pt x="166625" y="2288308"/>
              </a:lnTo>
              <a:lnTo>
                <a:pt x="0" y="230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39</xdr:row>
      <xdr:rowOff>99251</xdr:rowOff>
    </xdr:from>
    <xdr:ext cx="1087477" cy="182550"/>
    <xdr:sp macro="_xll.MC_OnBranchLabelClick" textlink="">
      <xdr:nvSpPr>
        <xdr:cNvPr id="24" name="MC_BN_D_root_C_master">
          <a:extLst>
            <a:ext uri="{FF2B5EF4-FFF2-40B4-BE49-F238E27FC236}">
              <a16:creationId xmlns:a16="http://schemas.microsoft.com/office/drawing/2014/main" id="{E6AF4EFD-943B-4A8D-0ED3-A9DA53655ABE}"/>
            </a:ext>
          </a:extLst>
        </xdr:cNvPr>
        <xdr:cNvSpPr txBox="1"/>
      </xdr:nvSpPr>
      <xdr:spPr>
        <a:xfrm>
          <a:off x="2472373" y="7471601"/>
          <a:ext cx="10874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Master Franchise Deal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84208</xdr:colOff>
      <xdr:row>27</xdr:row>
      <xdr:rowOff>190192</xdr:rowOff>
    </xdr:from>
    <xdr:to>
      <xdr:col>3</xdr:col>
      <xdr:colOff>47626</xdr:colOff>
      <xdr:row>46</xdr:row>
      <xdr:rowOff>6351</xdr:rowOff>
    </xdr:to>
    <xdr:sp macro="" textlink="">
      <xdr:nvSpPr>
        <xdr:cNvPr id="25" name="MC_BR_D_root_T_nothing">
          <a:extLst>
            <a:ext uri="{FF2B5EF4-FFF2-40B4-BE49-F238E27FC236}">
              <a16:creationId xmlns:a16="http://schemas.microsoft.com/office/drawing/2014/main" id="{BA2E3823-21A0-249B-2A80-1B9889DE7549}"/>
            </a:ext>
          </a:extLst>
        </xdr:cNvPr>
        <xdr:cNvSpPr/>
      </xdr:nvSpPr>
      <xdr:spPr>
        <a:xfrm>
          <a:off x="2270196" y="5276542"/>
          <a:ext cx="2120830" cy="3435659"/>
        </a:xfrm>
        <a:custGeom>
          <a:avLst/>
          <a:gdLst/>
          <a:ahLst/>
          <a:cxnLst/>
          <a:rect l="0" t="0" r="0" b="0"/>
          <a:pathLst>
            <a:path w="2120830" h="3435659">
              <a:moveTo>
                <a:pt x="12685" y="0"/>
              </a:moveTo>
              <a:lnTo>
                <a:pt x="179309" y="3428999"/>
              </a:lnTo>
              <a:lnTo>
                <a:pt x="172967" y="3422958"/>
              </a:lnTo>
              <a:lnTo>
                <a:pt x="2120829" y="3422958"/>
              </a:lnTo>
              <a:lnTo>
                <a:pt x="2120829" y="3435658"/>
              </a:lnTo>
              <a:lnTo>
                <a:pt x="172967" y="3435658"/>
              </a:lnTo>
              <a:lnTo>
                <a:pt x="166624" y="3429617"/>
              </a:lnTo>
              <a:lnTo>
                <a:pt x="0" y="61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45</xdr:row>
      <xdr:rowOff>99251</xdr:rowOff>
    </xdr:from>
    <xdr:ext cx="668196" cy="182550"/>
    <xdr:sp macro="_xll.MC_OnBranchLabelClick" textlink="">
      <xdr:nvSpPr>
        <xdr:cNvPr id="26" name="MC_BN_D_root_T_nothing">
          <a:extLst>
            <a:ext uri="{FF2B5EF4-FFF2-40B4-BE49-F238E27FC236}">
              <a16:creationId xmlns:a16="http://schemas.microsoft.com/office/drawing/2014/main" id="{B24EA0A5-9AB8-9E2E-2244-234BBD985CDF}"/>
            </a:ext>
          </a:extLst>
        </xdr:cNvPr>
        <xdr:cNvSpPr txBox="1"/>
      </xdr:nvSpPr>
      <xdr:spPr>
        <a:xfrm>
          <a:off x="2472373" y="8614601"/>
          <a:ext cx="66819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Expand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19</xdr:row>
      <xdr:rowOff>184150</xdr:rowOff>
    </xdr:from>
    <xdr:to>
      <xdr:col>4</xdr:col>
      <xdr:colOff>47626</xdr:colOff>
      <xdr:row>22</xdr:row>
      <xdr:rowOff>2545</xdr:rowOff>
    </xdr:to>
    <xdr:sp macro="" textlink="">
      <xdr:nvSpPr>
        <xdr:cNvPr id="27" name="MC_BR_C_company_T_company_strong">
          <a:extLst>
            <a:ext uri="{FF2B5EF4-FFF2-40B4-BE49-F238E27FC236}">
              <a16:creationId xmlns:a16="http://schemas.microsoft.com/office/drawing/2014/main" id="{F7C6F9EB-FFE9-EA86-72A7-94E28FB13863}"/>
            </a:ext>
          </a:extLst>
        </xdr:cNvPr>
        <xdr:cNvSpPr/>
      </xdr:nvSpPr>
      <xdr:spPr>
        <a:xfrm>
          <a:off x="4428133" y="3746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434630" y="0"/>
              </a:lnTo>
              <a:lnTo>
                <a:pt x="24346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19</xdr:row>
      <xdr:rowOff>99251</xdr:rowOff>
    </xdr:from>
    <xdr:ext cx="642868" cy="182550"/>
    <xdr:sp macro="_xll.MC_OnBranchLabelClick" textlink="">
      <xdr:nvSpPr>
        <xdr:cNvPr id="28" name="MC_BN_C_company_T_company_strong">
          <a:extLst>
            <a:ext uri="{FF2B5EF4-FFF2-40B4-BE49-F238E27FC236}">
              <a16:creationId xmlns:a16="http://schemas.microsoft.com/office/drawing/2014/main" id="{98EFA69D-DF6E-F57A-90CD-2C55E36CFA3D}"/>
            </a:ext>
          </a:extLst>
        </xdr:cNvPr>
        <xdr:cNvSpPr txBox="1"/>
      </xdr:nvSpPr>
      <xdr:spPr>
        <a:xfrm>
          <a:off x="4629785" y="3661601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Sales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21</xdr:row>
      <xdr:rowOff>187956</xdr:rowOff>
    </xdr:from>
    <xdr:to>
      <xdr:col>4</xdr:col>
      <xdr:colOff>47626</xdr:colOff>
      <xdr:row>24</xdr:row>
      <xdr:rowOff>6351</xdr:rowOff>
    </xdr:to>
    <xdr:sp macro="" textlink="">
      <xdr:nvSpPr>
        <xdr:cNvPr id="29" name="MC_BR_C_company_T_company_avg">
          <a:extLst>
            <a:ext uri="{FF2B5EF4-FFF2-40B4-BE49-F238E27FC236}">
              <a16:creationId xmlns:a16="http://schemas.microsoft.com/office/drawing/2014/main" id="{CDE707F6-2366-5880-D112-B22EBF3ACA3C}"/>
            </a:ext>
          </a:extLst>
        </xdr:cNvPr>
        <xdr:cNvSpPr/>
      </xdr:nvSpPr>
      <xdr:spPr>
        <a:xfrm>
          <a:off x="4428133" y="4131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23</xdr:row>
      <xdr:rowOff>99251</xdr:rowOff>
    </xdr:from>
    <xdr:ext cx="722698" cy="182550"/>
    <xdr:sp macro="_xll.MC_OnBranchLabelClick" textlink="">
      <xdr:nvSpPr>
        <xdr:cNvPr id="30" name="MC_BN_C_company_T_company_avg">
          <a:extLst>
            <a:ext uri="{FF2B5EF4-FFF2-40B4-BE49-F238E27FC236}">
              <a16:creationId xmlns:a16="http://schemas.microsoft.com/office/drawing/2014/main" id="{2E5E33D8-368B-C43A-62DE-16808296A662}"/>
            </a:ext>
          </a:extLst>
        </xdr:cNvPr>
        <xdr:cNvSpPr txBox="1"/>
      </xdr:nvSpPr>
      <xdr:spPr>
        <a:xfrm>
          <a:off x="4629785" y="4423601"/>
          <a:ext cx="7226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Average Sales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21</xdr:row>
      <xdr:rowOff>189143</xdr:rowOff>
    </xdr:from>
    <xdr:to>
      <xdr:col>4</xdr:col>
      <xdr:colOff>47626</xdr:colOff>
      <xdr:row>26</xdr:row>
      <xdr:rowOff>6351</xdr:rowOff>
    </xdr:to>
    <xdr:sp macro="" textlink="">
      <xdr:nvSpPr>
        <xdr:cNvPr id="31" name="MC_BR_C_company_T_company_weak">
          <a:extLst>
            <a:ext uri="{FF2B5EF4-FFF2-40B4-BE49-F238E27FC236}">
              <a16:creationId xmlns:a16="http://schemas.microsoft.com/office/drawing/2014/main" id="{67BD27E5-EC6A-D06C-F1A7-338E53B4D269}"/>
            </a:ext>
          </a:extLst>
        </xdr:cNvPr>
        <xdr:cNvSpPr/>
      </xdr:nvSpPr>
      <xdr:spPr>
        <a:xfrm>
          <a:off x="4427748" y="4132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25</xdr:row>
      <xdr:rowOff>99251</xdr:rowOff>
    </xdr:from>
    <xdr:ext cx="602794" cy="182550"/>
    <xdr:sp macro="_xll.MC_OnBranchLabelClick" textlink="">
      <xdr:nvSpPr>
        <xdr:cNvPr id="32" name="MC_BN_C_company_T_company_weak">
          <a:extLst>
            <a:ext uri="{FF2B5EF4-FFF2-40B4-BE49-F238E27FC236}">
              <a16:creationId xmlns:a16="http://schemas.microsoft.com/office/drawing/2014/main" id="{3AA9C9C6-9E8E-8C4A-84D6-5D768A0E5698}"/>
            </a:ext>
          </a:extLst>
        </xdr:cNvPr>
        <xdr:cNvSpPr txBox="1"/>
      </xdr:nvSpPr>
      <xdr:spPr>
        <a:xfrm>
          <a:off x="4629785" y="4804601"/>
          <a:ext cx="60279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Sales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29</xdr:row>
      <xdr:rowOff>184150</xdr:rowOff>
    </xdr:from>
    <xdr:to>
      <xdr:col>4</xdr:col>
      <xdr:colOff>47626</xdr:colOff>
      <xdr:row>32</xdr:row>
      <xdr:rowOff>2545</xdr:rowOff>
    </xdr:to>
    <xdr:sp macro="" textlink="">
      <xdr:nvSpPr>
        <xdr:cNvPr id="33" name="MC_BR_C_franchise_T_franchise_fast">
          <a:extLst>
            <a:ext uri="{FF2B5EF4-FFF2-40B4-BE49-F238E27FC236}">
              <a16:creationId xmlns:a16="http://schemas.microsoft.com/office/drawing/2014/main" id="{AED58364-68E1-9C90-2D40-B0DF19638F2C}"/>
            </a:ext>
          </a:extLst>
        </xdr:cNvPr>
        <xdr:cNvSpPr/>
      </xdr:nvSpPr>
      <xdr:spPr>
        <a:xfrm>
          <a:off x="4428133" y="5651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434630" y="0"/>
              </a:lnTo>
              <a:lnTo>
                <a:pt x="24346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29</xdr:row>
      <xdr:rowOff>99251</xdr:rowOff>
    </xdr:from>
    <xdr:ext cx="962058" cy="182550"/>
    <xdr:sp macro="_xll.MC_OnBranchLabelClick" textlink="">
      <xdr:nvSpPr>
        <xdr:cNvPr id="34" name="MC_BN_C_franchise_T_franchise_fast">
          <a:extLst>
            <a:ext uri="{FF2B5EF4-FFF2-40B4-BE49-F238E27FC236}">
              <a16:creationId xmlns:a16="http://schemas.microsoft.com/office/drawing/2014/main" id="{6D52BB22-CF06-1EEE-AA97-4C3298801D05}"/>
            </a:ext>
          </a:extLst>
        </xdr:cNvPr>
        <xdr:cNvSpPr txBox="1"/>
      </xdr:nvSpPr>
      <xdr:spPr>
        <a:xfrm>
          <a:off x="4629785" y="5566601"/>
          <a:ext cx="9620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Fast Uptake (All 20)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31</xdr:row>
      <xdr:rowOff>187956</xdr:rowOff>
    </xdr:from>
    <xdr:to>
      <xdr:col>4</xdr:col>
      <xdr:colOff>47626</xdr:colOff>
      <xdr:row>34</xdr:row>
      <xdr:rowOff>6351</xdr:rowOff>
    </xdr:to>
    <xdr:sp macro="" textlink="">
      <xdr:nvSpPr>
        <xdr:cNvPr id="35" name="MC_BR_C_franchise_T_franchise_mod">
          <a:extLst>
            <a:ext uri="{FF2B5EF4-FFF2-40B4-BE49-F238E27FC236}">
              <a16:creationId xmlns:a16="http://schemas.microsoft.com/office/drawing/2014/main" id="{9FBB107D-F5E2-761C-109A-5FBC90B88D8E}"/>
            </a:ext>
          </a:extLst>
        </xdr:cNvPr>
        <xdr:cNvSpPr/>
      </xdr:nvSpPr>
      <xdr:spPr>
        <a:xfrm>
          <a:off x="4428133" y="6036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33</xdr:row>
      <xdr:rowOff>99251</xdr:rowOff>
    </xdr:from>
    <xdr:ext cx="1053558" cy="182550"/>
    <xdr:sp macro="_xll.MC_OnBranchLabelClick" textlink="">
      <xdr:nvSpPr>
        <xdr:cNvPr id="36" name="MC_BN_C_franchise_T_franchise_mod">
          <a:extLst>
            <a:ext uri="{FF2B5EF4-FFF2-40B4-BE49-F238E27FC236}">
              <a16:creationId xmlns:a16="http://schemas.microsoft.com/office/drawing/2014/main" id="{44058F2F-F179-E457-8AB9-73261ABEB723}"/>
            </a:ext>
          </a:extLst>
        </xdr:cNvPr>
        <xdr:cNvSpPr txBox="1"/>
      </xdr:nvSpPr>
      <xdr:spPr>
        <a:xfrm>
          <a:off x="4629785" y="6328601"/>
          <a:ext cx="10535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Uptake (12)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31</xdr:row>
      <xdr:rowOff>189143</xdr:rowOff>
    </xdr:from>
    <xdr:to>
      <xdr:col>4</xdr:col>
      <xdr:colOff>47626</xdr:colOff>
      <xdr:row>36</xdr:row>
      <xdr:rowOff>6351</xdr:rowOff>
    </xdr:to>
    <xdr:sp macro="" textlink="">
      <xdr:nvSpPr>
        <xdr:cNvPr id="37" name="MC_BR_C_franchise_T_franchise_slow">
          <a:extLst>
            <a:ext uri="{FF2B5EF4-FFF2-40B4-BE49-F238E27FC236}">
              <a16:creationId xmlns:a16="http://schemas.microsoft.com/office/drawing/2014/main" id="{EA8D5947-82DB-0B8A-9D96-F00DC8BBEC76}"/>
            </a:ext>
          </a:extLst>
        </xdr:cNvPr>
        <xdr:cNvSpPr/>
      </xdr:nvSpPr>
      <xdr:spPr>
        <a:xfrm>
          <a:off x="4427748" y="6037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35</xdr:row>
      <xdr:rowOff>99251</xdr:rowOff>
    </xdr:from>
    <xdr:ext cx="785280" cy="182550"/>
    <xdr:sp macro="_xll.MC_OnBranchLabelClick" textlink="">
      <xdr:nvSpPr>
        <xdr:cNvPr id="38" name="MC_BN_C_franchise_T_franchise_slow">
          <a:extLst>
            <a:ext uri="{FF2B5EF4-FFF2-40B4-BE49-F238E27FC236}">
              <a16:creationId xmlns:a16="http://schemas.microsoft.com/office/drawing/2014/main" id="{384A59C3-A2C9-80D2-420D-7924A0627DB6}"/>
            </a:ext>
          </a:extLst>
        </xdr:cNvPr>
        <xdr:cNvSpPr txBox="1"/>
      </xdr:nvSpPr>
      <xdr:spPr>
        <a:xfrm>
          <a:off x="4629785" y="6709601"/>
          <a:ext cx="78528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Slow Uptake (5)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37</xdr:row>
      <xdr:rowOff>174625</xdr:rowOff>
    </xdr:from>
    <xdr:to>
      <xdr:col>4</xdr:col>
      <xdr:colOff>47626</xdr:colOff>
      <xdr:row>40</xdr:row>
      <xdr:rowOff>6362</xdr:rowOff>
    </xdr:to>
    <xdr:sp macro="" textlink="">
      <xdr:nvSpPr>
        <xdr:cNvPr id="39" name="MC_BR_C_master_T_master_good">
          <a:extLst>
            <a:ext uri="{FF2B5EF4-FFF2-40B4-BE49-F238E27FC236}">
              <a16:creationId xmlns:a16="http://schemas.microsoft.com/office/drawing/2014/main" id="{D4B9708D-3766-D071-94F0-918BD416C044}"/>
            </a:ext>
          </a:extLst>
        </xdr:cNvPr>
        <xdr:cNvSpPr/>
      </xdr:nvSpPr>
      <xdr:spPr>
        <a:xfrm>
          <a:off x="4419406" y="7165975"/>
          <a:ext cx="2443358" cy="403237"/>
        </a:xfrm>
        <a:custGeom>
          <a:avLst/>
          <a:gdLst/>
          <a:ahLst/>
          <a:cxnLst/>
          <a:rect l="0" t="0" r="0" b="0"/>
          <a:pathLst>
            <a:path w="244335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443357" y="0"/>
              </a:lnTo>
              <a:lnTo>
                <a:pt x="244335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37</xdr:row>
      <xdr:rowOff>99251</xdr:rowOff>
    </xdr:from>
    <xdr:ext cx="871008" cy="182550"/>
    <xdr:sp macro="_xll.MC_OnBranchLabelClick" textlink="">
      <xdr:nvSpPr>
        <xdr:cNvPr id="40" name="MC_BN_C_master_T_master_good">
          <a:extLst>
            <a:ext uri="{FF2B5EF4-FFF2-40B4-BE49-F238E27FC236}">
              <a16:creationId xmlns:a16="http://schemas.microsoft.com/office/drawing/2014/main" id="{EDBF49EA-D911-E103-53BD-44A796B743A2}"/>
            </a:ext>
          </a:extLst>
        </xdr:cNvPr>
        <xdr:cNvSpPr txBox="1"/>
      </xdr:nvSpPr>
      <xdr:spPr>
        <a:xfrm>
          <a:off x="4629785" y="7090601"/>
          <a:ext cx="8710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Partner Succeeds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39</xdr:row>
      <xdr:rowOff>184139</xdr:rowOff>
    </xdr:from>
    <xdr:to>
      <xdr:col>4</xdr:col>
      <xdr:colOff>47626</xdr:colOff>
      <xdr:row>42</xdr:row>
      <xdr:rowOff>15876</xdr:rowOff>
    </xdr:to>
    <xdr:sp macro="" textlink="">
      <xdr:nvSpPr>
        <xdr:cNvPr id="41" name="MC_BR_C_master_T_master_struggle">
          <a:extLst>
            <a:ext uri="{FF2B5EF4-FFF2-40B4-BE49-F238E27FC236}">
              <a16:creationId xmlns:a16="http://schemas.microsoft.com/office/drawing/2014/main" id="{7C343500-37E6-4A78-3CC7-8B15461AA2B0}"/>
            </a:ext>
          </a:extLst>
        </xdr:cNvPr>
        <xdr:cNvSpPr/>
      </xdr:nvSpPr>
      <xdr:spPr>
        <a:xfrm>
          <a:off x="4419406" y="7556489"/>
          <a:ext cx="2443358" cy="403237"/>
        </a:xfrm>
        <a:custGeom>
          <a:avLst/>
          <a:gdLst/>
          <a:ahLst/>
          <a:cxnLst/>
          <a:rect l="0" t="0" r="0" b="0"/>
          <a:pathLst>
            <a:path w="244335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443357" y="371486"/>
              </a:lnTo>
              <a:lnTo>
                <a:pt x="244335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41</xdr:row>
      <xdr:rowOff>99251</xdr:rowOff>
    </xdr:from>
    <xdr:ext cx="853888" cy="182550"/>
    <xdr:sp macro="_xll.MC_OnBranchLabelClick" textlink="">
      <xdr:nvSpPr>
        <xdr:cNvPr id="42" name="MC_BN_C_master_T_master_struggle">
          <a:extLst>
            <a:ext uri="{FF2B5EF4-FFF2-40B4-BE49-F238E27FC236}">
              <a16:creationId xmlns:a16="http://schemas.microsoft.com/office/drawing/2014/main" id="{5138FAF3-B534-98C3-313F-873488CDA662}"/>
            </a:ext>
          </a:extLst>
        </xdr:cNvPr>
        <xdr:cNvSpPr txBox="1"/>
      </xdr:nvSpPr>
      <xdr:spPr>
        <a:xfrm>
          <a:off x="4629785" y="7852601"/>
          <a:ext cx="85388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Partner Struggles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39</xdr:row>
      <xdr:rowOff>187109</xdr:rowOff>
    </xdr:from>
    <xdr:to>
      <xdr:col>4</xdr:col>
      <xdr:colOff>47626</xdr:colOff>
      <xdr:row>44</xdr:row>
      <xdr:rowOff>15876</xdr:rowOff>
    </xdr:to>
    <xdr:sp macro="" textlink="">
      <xdr:nvSpPr>
        <xdr:cNvPr id="43" name="MC_BR_C_master_T_master_fail">
          <a:extLst>
            <a:ext uri="{FF2B5EF4-FFF2-40B4-BE49-F238E27FC236}">
              <a16:creationId xmlns:a16="http://schemas.microsoft.com/office/drawing/2014/main" id="{69D32F0F-2C61-467B-BF26-C7BD00B26AE4}"/>
            </a:ext>
          </a:extLst>
        </xdr:cNvPr>
        <xdr:cNvSpPr/>
      </xdr:nvSpPr>
      <xdr:spPr>
        <a:xfrm>
          <a:off x="4418442" y="7559459"/>
          <a:ext cx="2444322" cy="781267"/>
        </a:xfrm>
        <a:custGeom>
          <a:avLst/>
          <a:gdLst/>
          <a:ahLst/>
          <a:cxnLst/>
          <a:rect l="0" t="0" r="0" b="0"/>
          <a:pathLst>
            <a:path w="2444322" h="781267">
              <a:moveTo>
                <a:pt x="31017" y="0"/>
              </a:moveTo>
              <a:lnTo>
                <a:pt x="197642" y="762000"/>
              </a:lnTo>
              <a:lnTo>
                <a:pt x="182133" y="749516"/>
              </a:lnTo>
              <a:lnTo>
                <a:pt x="2444321" y="749516"/>
              </a:lnTo>
              <a:lnTo>
                <a:pt x="2444321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43</xdr:row>
      <xdr:rowOff>99251</xdr:rowOff>
    </xdr:from>
    <xdr:ext cx="636969" cy="182550"/>
    <xdr:sp macro="_xll.MC_OnBranchLabelClick" textlink="">
      <xdr:nvSpPr>
        <xdr:cNvPr id="44" name="MC_BN_C_master_T_master_fail">
          <a:extLst>
            <a:ext uri="{FF2B5EF4-FFF2-40B4-BE49-F238E27FC236}">
              <a16:creationId xmlns:a16="http://schemas.microsoft.com/office/drawing/2014/main" id="{D3901343-70F0-0687-3621-032D33ADBC21}"/>
            </a:ext>
          </a:extLst>
        </xdr:cNvPr>
        <xdr:cNvSpPr txBox="1"/>
      </xdr:nvSpPr>
      <xdr:spPr>
        <a:xfrm>
          <a:off x="4629785" y="8233601"/>
          <a:ext cx="6369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Partner Fails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4763</xdr:colOff>
      <xdr:row>19</xdr:row>
      <xdr:rowOff>109537</xdr:rowOff>
    </xdr:from>
    <xdr:to>
      <xdr:col>4</xdr:col>
      <xdr:colOff>176213</xdr:colOff>
      <xdr:row>20</xdr:row>
      <xdr:rowOff>80962</xdr:rowOff>
    </xdr:to>
    <xdr:sp macro="_xll.MC_OnNodeClick" textlink="">
      <xdr:nvSpPr>
        <xdr:cNvPr id="45" name="MC_T_company_strong">
          <a:extLst>
            <a:ext uri="{FF2B5EF4-FFF2-40B4-BE49-F238E27FC236}">
              <a16:creationId xmlns:a16="http://schemas.microsoft.com/office/drawing/2014/main" id="{223858BE-E6CF-94F9-5290-391450693877}"/>
            </a:ext>
          </a:extLst>
        </xdr:cNvPr>
        <xdr:cNvSpPr/>
      </xdr:nvSpPr>
      <xdr:spPr>
        <a:xfrm rot="16200000">
          <a:off x="6824663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21</xdr:row>
      <xdr:rowOff>109538</xdr:rowOff>
    </xdr:from>
    <xdr:to>
      <xdr:col>3</xdr:col>
      <xdr:colOff>180975</xdr:colOff>
      <xdr:row>22</xdr:row>
      <xdr:rowOff>80963</xdr:rowOff>
    </xdr:to>
    <xdr:sp macro="_xll.MC_OnNodeClick" textlink="">
      <xdr:nvSpPr>
        <xdr:cNvPr id="46" name="MC_C_company">
          <a:extLst>
            <a:ext uri="{FF2B5EF4-FFF2-40B4-BE49-F238E27FC236}">
              <a16:creationId xmlns:a16="http://schemas.microsoft.com/office/drawing/2014/main" id="{B3817701-02F2-9BFE-6A32-F3ECE310F6D5}"/>
            </a:ext>
          </a:extLst>
        </xdr:cNvPr>
        <xdr:cNvSpPr/>
      </xdr:nvSpPr>
      <xdr:spPr>
        <a:xfrm>
          <a:off x="4352925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23</xdr:row>
      <xdr:rowOff>109537</xdr:rowOff>
    </xdr:from>
    <xdr:to>
      <xdr:col>4</xdr:col>
      <xdr:colOff>176213</xdr:colOff>
      <xdr:row>24</xdr:row>
      <xdr:rowOff>80962</xdr:rowOff>
    </xdr:to>
    <xdr:sp macro="_xll.MC_OnNodeClick" textlink="">
      <xdr:nvSpPr>
        <xdr:cNvPr id="47" name="MC_T_company_avg">
          <a:extLst>
            <a:ext uri="{FF2B5EF4-FFF2-40B4-BE49-F238E27FC236}">
              <a16:creationId xmlns:a16="http://schemas.microsoft.com/office/drawing/2014/main" id="{0E123E7F-2F44-45E1-BF0D-D7D077AC6341}"/>
            </a:ext>
          </a:extLst>
        </xdr:cNvPr>
        <xdr:cNvSpPr/>
      </xdr:nvSpPr>
      <xdr:spPr>
        <a:xfrm rot="16200000">
          <a:off x="6824663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25</xdr:row>
      <xdr:rowOff>109537</xdr:rowOff>
    </xdr:from>
    <xdr:to>
      <xdr:col>4</xdr:col>
      <xdr:colOff>176213</xdr:colOff>
      <xdr:row>26</xdr:row>
      <xdr:rowOff>80962</xdr:rowOff>
    </xdr:to>
    <xdr:sp macro="_xll.MC_OnNodeClick" textlink="">
      <xdr:nvSpPr>
        <xdr:cNvPr id="48" name="MC_T_company_weak">
          <a:extLst>
            <a:ext uri="{FF2B5EF4-FFF2-40B4-BE49-F238E27FC236}">
              <a16:creationId xmlns:a16="http://schemas.microsoft.com/office/drawing/2014/main" id="{24F75DB5-B092-1E45-0A30-F8C4950B17B2}"/>
            </a:ext>
          </a:extLst>
        </xdr:cNvPr>
        <xdr:cNvSpPr/>
      </xdr:nvSpPr>
      <xdr:spPr>
        <a:xfrm rot="16200000">
          <a:off x="6824663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27</xdr:row>
      <xdr:rowOff>109538</xdr:rowOff>
    </xdr:from>
    <xdr:to>
      <xdr:col>2</xdr:col>
      <xdr:colOff>180975</xdr:colOff>
      <xdr:row>28</xdr:row>
      <xdr:rowOff>80963</xdr:rowOff>
    </xdr:to>
    <xdr:sp macro="_xll.MC_OnNodeClick" textlink="">
      <xdr:nvSpPr>
        <xdr:cNvPr id="49" name="MC_D_root">
          <a:extLst>
            <a:ext uri="{FF2B5EF4-FFF2-40B4-BE49-F238E27FC236}">
              <a16:creationId xmlns:a16="http://schemas.microsoft.com/office/drawing/2014/main" id="{AC515BC0-A8D2-AC93-F9EF-824692FFE870}"/>
            </a:ext>
          </a:extLst>
        </xdr:cNvPr>
        <xdr:cNvSpPr/>
      </xdr:nvSpPr>
      <xdr:spPr>
        <a:xfrm>
          <a:off x="2195513" y="519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29</xdr:row>
      <xdr:rowOff>109537</xdr:rowOff>
    </xdr:from>
    <xdr:to>
      <xdr:col>4</xdr:col>
      <xdr:colOff>176213</xdr:colOff>
      <xdr:row>30</xdr:row>
      <xdr:rowOff>80962</xdr:rowOff>
    </xdr:to>
    <xdr:sp macro="_xll.MC_OnNodeClick" textlink="">
      <xdr:nvSpPr>
        <xdr:cNvPr id="50" name="MC_T_franchise_fast">
          <a:extLst>
            <a:ext uri="{FF2B5EF4-FFF2-40B4-BE49-F238E27FC236}">
              <a16:creationId xmlns:a16="http://schemas.microsoft.com/office/drawing/2014/main" id="{E3A00DF1-8E99-0CD5-4259-0F2DDA088373}"/>
            </a:ext>
          </a:extLst>
        </xdr:cNvPr>
        <xdr:cNvSpPr/>
      </xdr:nvSpPr>
      <xdr:spPr>
        <a:xfrm rot="16200000">
          <a:off x="6824663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31</xdr:row>
      <xdr:rowOff>109538</xdr:rowOff>
    </xdr:from>
    <xdr:to>
      <xdr:col>3</xdr:col>
      <xdr:colOff>180975</xdr:colOff>
      <xdr:row>32</xdr:row>
      <xdr:rowOff>80963</xdr:rowOff>
    </xdr:to>
    <xdr:sp macro="_xll.MC_OnNodeClick" textlink="">
      <xdr:nvSpPr>
        <xdr:cNvPr id="51" name="MC_C_franchise">
          <a:extLst>
            <a:ext uri="{FF2B5EF4-FFF2-40B4-BE49-F238E27FC236}">
              <a16:creationId xmlns:a16="http://schemas.microsoft.com/office/drawing/2014/main" id="{5D3AD6C8-5FDD-1C40-1F1E-A78FD43D4AE5}"/>
            </a:ext>
          </a:extLst>
        </xdr:cNvPr>
        <xdr:cNvSpPr/>
      </xdr:nvSpPr>
      <xdr:spPr>
        <a:xfrm>
          <a:off x="4352925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33</xdr:row>
      <xdr:rowOff>109537</xdr:rowOff>
    </xdr:from>
    <xdr:to>
      <xdr:col>4</xdr:col>
      <xdr:colOff>176213</xdr:colOff>
      <xdr:row>34</xdr:row>
      <xdr:rowOff>80962</xdr:rowOff>
    </xdr:to>
    <xdr:sp macro="_xll.MC_OnNodeClick" textlink="">
      <xdr:nvSpPr>
        <xdr:cNvPr id="52" name="MC_T_franchise_mod">
          <a:extLst>
            <a:ext uri="{FF2B5EF4-FFF2-40B4-BE49-F238E27FC236}">
              <a16:creationId xmlns:a16="http://schemas.microsoft.com/office/drawing/2014/main" id="{D73E9D26-9ADD-A38F-B077-F343A78AF97E}"/>
            </a:ext>
          </a:extLst>
        </xdr:cNvPr>
        <xdr:cNvSpPr/>
      </xdr:nvSpPr>
      <xdr:spPr>
        <a:xfrm rot="16200000">
          <a:off x="6824663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35</xdr:row>
      <xdr:rowOff>109537</xdr:rowOff>
    </xdr:from>
    <xdr:to>
      <xdr:col>4</xdr:col>
      <xdr:colOff>176213</xdr:colOff>
      <xdr:row>36</xdr:row>
      <xdr:rowOff>80962</xdr:rowOff>
    </xdr:to>
    <xdr:sp macro="_xll.MC_OnNodeClick" textlink="">
      <xdr:nvSpPr>
        <xdr:cNvPr id="53" name="MC_T_franchise_slow">
          <a:extLst>
            <a:ext uri="{FF2B5EF4-FFF2-40B4-BE49-F238E27FC236}">
              <a16:creationId xmlns:a16="http://schemas.microsoft.com/office/drawing/2014/main" id="{6B5270A5-35FB-B0B5-6825-CD47C214720A}"/>
            </a:ext>
          </a:extLst>
        </xdr:cNvPr>
        <xdr:cNvSpPr/>
      </xdr:nvSpPr>
      <xdr:spPr>
        <a:xfrm rot="16200000">
          <a:off x="6824663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37</xdr:row>
      <xdr:rowOff>109537</xdr:rowOff>
    </xdr:from>
    <xdr:to>
      <xdr:col>4</xdr:col>
      <xdr:colOff>176213</xdr:colOff>
      <xdr:row>38</xdr:row>
      <xdr:rowOff>80962</xdr:rowOff>
    </xdr:to>
    <xdr:sp macro="_xll.MC_OnNodeClick" textlink="">
      <xdr:nvSpPr>
        <xdr:cNvPr id="54" name="MC_T_master_good">
          <a:extLst>
            <a:ext uri="{FF2B5EF4-FFF2-40B4-BE49-F238E27FC236}">
              <a16:creationId xmlns:a16="http://schemas.microsoft.com/office/drawing/2014/main" id="{B38F3A90-6A98-D340-98CD-9C4D8B87D486}"/>
            </a:ext>
          </a:extLst>
        </xdr:cNvPr>
        <xdr:cNvSpPr/>
      </xdr:nvSpPr>
      <xdr:spPr>
        <a:xfrm rot="16200000">
          <a:off x="6824663" y="709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39</xdr:row>
      <xdr:rowOff>109538</xdr:rowOff>
    </xdr:from>
    <xdr:to>
      <xdr:col>3</xdr:col>
      <xdr:colOff>180975</xdr:colOff>
      <xdr:row>40</xdr:row>
      <xdr:rowOff>80963</xdr:rowOff>
    </xdr:to>
    <xdr:sp macro="_xll.MC_OnNodeClick" textlink="">
      <xdr:nvSpPr>
        <xdr:cNvPr id="55" name="MC_C_master">
          <a:extLst>
            <a:ext uri="{FF2B5EF4-FFF2-40B4-BE49-F238E27FC236}">
              <a16:creationId xmlns:a16="http://schemas.microsoft.com/office/drawing/2014/main" id="{7617D10E-8A26-1470-86FE-F7C2588F5D9E}"/>
            </a:ext>
          </a:extLst>
        </xdr:cNvPr>
        <xdr:cNvSpPr/>
      </xdr:nvSpPr>
      <xdr:spPr>
        <a:xfrm>
          <a:off x="4352925" y="748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41</xdr:row>
      <xdr:rowOff>109537</xdr:rowOff>
    </xdr:from>
    <xdr:to>
      <xdr:col>4</xdr:col>
      <xdr:colOff>176213</xdr:colOff>
      <xdr:row>42</xdr:row>
      <xdr:rowOff>80962</xdr:rowOff>
    </xdr:to>
    <xdr:sp macro="_xll.MC_OnNodeClick" textlink="">
      <xdr:nvSpPr>
        <xdr:cNvPr id="56" name="MC_T_master_struggle">
          <a:extLst>
            <a:ext uri="{FF2B5EF4-FFF2-40B4-BE49-F238E27FC236}">
              <a16:creationId xmlns:a16="http://schemas.microsoft.com/office/drawing/2014/main" id="{E55173DF-9DA2-8798-3C26-BCD801F159C9}"/>
            </a:ext>
          </a:extLst>
        </xdr:cNvPr>
        <xdr:cNvSpPr/>
      </xdr:nvSpPr>
      <xdr:spPr>
        <a:xfrm rot="16200000">
          <a:off x="6824663" y="785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43</xdr:row>
      <xdr:rowOff>109537</xdr:rowOff>
    </xdr:from>
    <xdr:to>
      <xdr:col>4</xdr:col>
      <xdr:colOff>176213</xdr:colOff>
      <xdr:row>44</xdr:row>
      <xdr:rowOff>80962</xdr:rowOff>
    </xdr:to>
    <xdr:sp macro="_xll.MC_OnNodeClick" textlink="">
      <xdr:nvSpPr>
        <xdr:cNvPr id="57" name="MC_T_master_fail">
          <a:extLst>
            <a:ext uri="{FF2B5EF4-FFF2-40B4-BE49-F238E27FC236}">
              <a16:creationId xmlns:a16="http://schemas.microsoft.com/office/drawing/2014/main" id="{715DB34C-415E-1287-064F-A62EF9D4E160}"/>
            </a:ext>
          </a:extLst>
        </xdr:cNvPr>
        <xdr:cNvSpPr/>
      </xdr:nvSpPr>
      <xdr:spPr>
        <a:xfrm rot="16200000">
          <a:off x="6824663" y="823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45</xdr:row>
      <xdr:rowOff>109537</xdr:rowOff>
    </xdr:from>
    <xdr:to>
      <xdr:col>3</xdr:col>
      <xdr:colOff>176213</xdr:colOff>
      <xdr:row>46</xdr:row>
      <xdr:rowOff>80962</xdr:rowOff>
    </xdr:to>
    <xdr:sp macro="_xll.MC_OnNodeClick" textlink="">
      <xdr:nvSpPr>
        <xdr:cNvPr id="58" name="MC_T_nothing">
          <a:extLst>
            <a:ext uri="{FF2B5EF4-FFF2-40B4-BE49-F238E27FC236}">
              <a16:creationId xmlns:a16="http://schemas.microsoft.com/office/drawing/2014/main" id="{07B5C730-276A-0E73-E627-3F97246245EB}"/>
            </a:ext>
          </a:extLst>
        </xdr:cNvPr>
        <xdr:cNvSpPr/>
      </xdr:nvSpPr>
      <xdr:spPr>
        <a:xfrm rot="16200000">
          <a:off x="4352925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FA191-E185-4E86-B25B-952671C65A1F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FCC09-0C8B-4EFD-B233-AEEB44E2F5A8}">
  <dimension ref="A1:AF1"/>
  <sheetViews>
    <sheetView workbookViewId="0"/>
  </sheetViews>
  <sheetFormatPr defaultRowHeight="14.25" x14ac:dyDescent="0.45"/>
  <sheetData>
    <row r="1" spans="1:32" x14ac:dyDescent="0.45">
      <c r="A1">
        <f>MC_Tree_1!MC_BP_C_company_T_company_strong</f>
        <v>0.35</v>
      </c>
      <c r="B1">
        <f>MC_Tree_1!MC_BV_C_company_T_company_strong</f>
        <v>11849999.999999998</v>
      </c>
      <c r="C1">
        <f>MC_Tree_1!MC_BP_C_company_T_company_avg</f>
        <v>0.45</v>
      </c>
      <c r="D1">
        <f>MC_Tree_1!MC_BV_C_company_T_company_avg</f>
        <v>5024999.9999999991</v>
      </c>
      <c r="E1">
        <f>MC_Tree_1!MC_BP_C_company_T_company_weak</f>
        <v>0.2</v>
      </c>
      <c r="F1">
        <f>MC_Tree_1!MC_BV_C_company_T_company_weak</f>
        <v>930000</v>
      </c>
      <c r="G1">
        <f>MC_Tree_1!MC_BP_C_franchise_T_franchise_fast</f>
        <v>0.3</v>
      </c>
      <c r="H1">
        <f>MC_Tree_1!MC_BV_C_franchise_T_franchise_fast</f>
        <v>11100000</v>
      </c>
      <c r="I1">
        <f>MC_Tree_1!MC_BP_C_franchise_T_franchise_mod</f>
        <v>0.5</v>
      </c>
      <c r="J1">
        <f>MC_Tree_1!MC_BV_C_franchise_T_franchise_mod</f>
        <v>6660000</v>
      </c>
      <c r="K1">
        <f>MC_Tree_1!MC_BP_C_franchise_T_franchise_slow</f>
        <v>0.2</v>
      </c>
      <c r="L1">
        <f>MC_Tree_1!MC_BV_C_franchise_T_franchise_slow</f>
        <v>2775000</v>
      </c>
      <c r="M1">
        <f>MC_Tree_1!MC_BP_C_master_T_master_good</f>
        <v>0.45</v>
      </c>
      <c r="N1">
        <f>MC_Tree_1!MC_BV_C_master_T_master_good</f>
        <v>4400000</v>
      </c>
      <c r="O1">
        <f>MC_Tree_1!MC_BP_C_master_T_master_struggle</f>
        <v>0.35</v>
      </c>
      <c r="P1">
        <f>MC_Tree_1!MC_BV_C_master_T_master_struggle</f>
        <v>1670000</v>
      </c>
      <c r="Q1">
        <f>MC_Tree_1!MC_BP_C_master_T_master_fail</f>
        <v>0.2</v>
      </c>
      <c r="R1">
        <f>MC_Tree_1!MC_BV_C_master_T_master_fail</f>
        <v>-90000</v>
      </c>
      <c r="S1">
        <f>MC_Tree_1!MC_BV_D_root_C_company</f>
        <v>-2250000</v>
      </c>
      <c r="T1">
        <f>MC_Tree_1!MC_BV_D_root_C_franchise</f>
        <v>-900000</v>
      </c>
      <c r="U1">
        <f>MC_Tree_1!MC_BV_D_root_C_master</f>
        <v>-50000</v>
      </c>
      <c r="V1">
        <f>MC_Tree_1!MC_BV_D_root_T_nothing</f>
        <v>0</v>
      </c>
      <c r="W1">
        <v>0</v>
      </c>
      <c r="X1">
        <v>0</v>
      </c>
      <c r="Y1">
        <v>0</v>
      </c>
      <c r="Z1">
        <v>0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DFAE7-6A21-4027-8D23-52934A6722EE}">
  <dimension ref="B2:B35"/>
  <sheetViews>
    <sheetView tabSelected="1" workbookViewId="0"/>
  </sheetViews>
  <sheetFormatPr defaultRowHeight="14.25" x14ac:dyDescent="0.45"/>
  <cols>
    <col min="1" max="1" width="3.59765625" customWidth="1"/>
    <col min="2" max="2" width="75.59765625" customWidth="1"/>
    <col min="3" max="3" width="16.59765625" customWidth="1"/>
    <col min="4" max="4" width="45.59765625" customWidth="1"/>
  </cols>
  <sheetData>
    <row r="2" spans="2:2" ht="21" x14ac:dyDescent="0.65">
      <c r="B2" s="17" t="s">
        <v>41</v>
      </c>
    </row>
    <row r="3" spans="2:2" x14ac:dyDescent="0.45">
      <c r="B3" s="11" t="s">
        <v>42</v>
      </c>
    </row>
    <row r="5" spans="2:2" ht="15.75" x14ac:dyDescent="0.5">
      <c r="B5" s="18" t="s">
        <v>43</v>
      </c>
    </row>
    <row r="7" spans="2:2" x14ac:dyDescent="0.45">
      <c r="B7" t="s">
        <v>44</v>
      </c>
    </row>
    <row r="8" spans="2:2" x14ac:dyDescent="0.45">
      <c r="B8" t="s">
        <v>45</v>
      </c>
    </row>
    <row r="9" spans="2:2" x14ac:dyDescent="0.45">
      <c r="B9" t="s">
        <v>46</v>
      </c>
    </row>
    <row r="11" spans="2:2" x14ac:dyDescent="0.45">
      <c r="B11" s="10" t="s">
        <v>47</v>
      </c>
    </row>
    <row r="12" spans="2:2" x14ac:dyDescent="0.45">
      <c r="B12" s="10" t="s">
        <v>48</v>
      </c>
    </row>
    <row r="13" spans="2:2" x14ac:dyDescent="0.45">
      <c r="B13" s="10" t="s">
        <v>49</v>
      </c>
    </row>
    <row r="14" spans="2:2" x14ac:dyDescent="0.45">
      <c r="B14" s="10" t="s">
        <v>50</v>
      </c>
    </row>
    <row r="16" spans="2:2" ht="15.75" x14ac:dyDescent="0.5">
      <c r="B16" s="18" t="s">
        <v>51</v>
      </c>
    </row>
    <row r="18" spans="2:2" x14ac:dyDescent="0.45">
      <c r="B18" t="s">
        <v>52</v>
      </c>
    </row>
    <row r="19" spans="2:2" x14ac:dyDescent="0.45">
      <c r="B19" t="s">
        <v>53</v>
      </c>
    </row>
    <row r="20" spans="2:2" x14ac:dyDescent="0.45">
      <c r="B20" t="s">
        <v>54</v>
      </c>
    </row>
    <row r="21" spans="2:2" x14ac:dyDescent="0.45">
      <c r="B21" t="s">
        <v>55</v>
      </c>
    </row>
    <row r="23" spans="2:2" x14ac:dyDescent="0.45">
      <c r="B23" s="8" t="s">
        <v>56</v>
      </c>
    </row>
    <row r="24" spans="2:2" x14ac:dyDescent="0.45">
      <c r="B24" s="10" t="s">
        <v>57</v>
      </c>
    </row>
    <row r="25" spans="2:2" x14ac:dyDescent="0.45">
      <c r="B25" s="10" t="s">
        <v>58</v>
      </c>
    </row>
    <row r="26" spans="2:2" x14ac:dyDescent="0.45">
      <c r="B26" s="10" t="s">
        <v>59</v>
      </c>
    </row>
    <row r="27" spans="2:2" x14ac:dyDescent="0.45">
      <c r="B27" s="10" t="s">
        <v>60</v>
      </c>
    </row>
    <row r="28" spans="2:2" x14ac:dyDescent="0.45">
      <c r="B28" s="10" t="s">
        <v>61</v>
      </c>
    </row>
    <row r="30" spans="2:2" ht="15.75" x14ac:dyDescent="0.5">
      <c r="B30" s="18" t="s">
        <v>62</v>
      </c>
    </row>
    <row r="32" spans="2:2" x14ac:dyDescent="0.45">
      <c r="B32" t="s">
        <v>63</v>
      </c>
    </row>
    <row r="33" spans="2:2" x14ac:dyDescent="0.45">
      <c r="B33" t="s">
        <v>64</v>
      </c>
    </row>
    <row r="34" spans="2:2" x14ac:dyDescent="0.45">
      <c r="B34" t="s">
        <v>65</v>
      </c>
    </row>
    <row r="35" spans="2:2" x14ac:dyDescent="0.45">
      <c r="B35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8830-A4D0-4E7A-BC78-AE84731CD9E8}">
  <dimension ref="B2:E50"/>
  <sheetViews>
    <sheetView showGridLines="0" workbookViewId="0"/>
  </sheetViews>
  <sheetFormatPr defaultRowHeight="14.25" x14ac:dyDescent="0.45"/>
  <cols>
    <col min="1" max="1" width="8.59765625" customWidth="1"/>
    <col min="2" max="2" width="22" customWidth="1"/>
    <col min="3" max="3" width="30.19921875" customWidth="1"/>
    <col min="4" max="4" width="34.59765625" customWidth="1"/>
    <col min="5" max="5" width="38.19921875" customWidth="1"/>
  </cols>
  <sheetData>
    <row r="2" spans="2:5" ht="15" customHeight="1" x14ac:dyDescent="0.55000000000000004">
      <c r="B2" s="9" t="s">
        <v>5</v>
      </c>
    </row>
    <row r="3" spans="2:5" ht="15" customHeight="1" x14ac:dyDescent="0.45">
      <c r="B3" s="11" t="s">
        <v>6</v>
      </c>
    </row>
    <row r="4" spans="2:5" ht="15" customHeight="1" x14ac:dyDescent="0.45"/>
    <row r="5" spans="2:5" ht="15" customHeight="1" x14ac:dyDescent="0.45">
      <c r="B5" s="12" t="s">
        <v>7</v>
      </c>
      <c r="C5" s="12" t="s">
        <v>8</v>
      </c>
      <c r="D5" s="12" t="s">
        <v>9</v>
      </c>
      <c r="E5" s="12" t="s">
        <v>10</v>
      </c>
    </row>
    <row r="6" spans="2:5" ht="15" customHeight="1" x14ac:dyDescent="0.45">
      <c r="B6" s="13" t="s">
        <v>11</v>
      </c>
      <c r="C6" s="14">
        <v>35000</v>
      </c>
      <c r="D6" s="13" t="s">
        <v>12</v>
      </c>
      <c r="E6" s="13" t="s">
        <v>13</v>
      </c>
    </row>
    <row r="7" spans="2:5" ht="15" customHeight="1" x14ac:dyDescent="0.45">
      <c r="B7" s="13" t="s">
        <v>14</v>
      </c>
      <c r="C7" s="14">
        <v>450000</v>
      </c>
      <c r="D7" s="13" t="s">
        <v>12</v>
      </c>
      <c r="E7" s="13" t="s">
        <v>15</v>
      </c>
    </row>
    <row r="8" spans="2:5" ht="15" customHeight="1" x14ac:dyDescent="0.45">
      <c r="B8" s="13" t="s">
        <v>16</v>
      </c>
      <c r="C8" s="14">
        <v>25000</v>
      </c>
      <c r="D8" s="13" t="s">
        <v>17</v>
      </c>
      <c r="E8" s="13" t="s">
        <v>18</v>
      </c>
    </row>
    <row r="9" spans="2:5" ht="15" customHeight="1" x14ac:dyDescent="0.45">
      <c r="B9" s="13" t="s">
        <v>19</v>
      </c>
      <c r="C9" s="15">
        <v>0.06</v>
      </c>
      <c r="D9" s="13" t="s">
        <v>20</v>
      </c>
      <c r="E9" s="13" t="s">
        <v>21</v>
      </c>
    </row>
    <row r="10" spans="2:5" ht="15" customHeight="1" x14ac:dyDescent="0.45">
      <c r="B10" s="13" t="s">
        <v>22</v>
      </c>
      <c r="C10" s="15">
        <v>0.02</v>
      </c>
      <c r="D10" s="13" t="s">
        <v>20</v>
      </c>
      <c r="E10" s="13" t="s">
        <v>23</v>
      </c>
    </row>
    <row r="11" spans="2:5" ht="15" customHeight="1" x14ac:dyDescent="0.45">
      <c r="B11" s="13" t="s">
        <v>24</v>
      </c>
      <c r="C11" s="15">
        <v>0.3</v>
      </c>
      <c r="D11" s="13" t="s">
        <v>20</v>
      </c>
      <c r="E11" s="13" t="s">
        <v>25</v>
      </c>
    </row>
    <row r="12" spans="2:5" ht="15" customHeight="1" x14ac:dyDescent="0.45">
      <c r="B12" s="13" t="s">
        <v>26</v>
      </c>
      <c r="C12" s="15">
        <v>0.28000000000000003</v>
      </c>
      <c r="D12" s="13" t="s">
        <v>20</v>
      </c>
      <c r="E12" s="13" t="s">
        <v>27</v>
      </c>
    </row>
    <row r="13" spans="2:5" ht="15" customHeight="1" x14ac:dyDescent="0.45">
      <c r="B13" s="13" t="s">
        <v>28</v>
      </c>
      <c r="C13" s="14">
        <v>72000</v>
      </c>
      <c r="D13" s="13" t="s">
        <v>12</v>
      </c>
      <c r="E13" s="13" t="s">
        <v>29</v>
      </c>
    </row>
    <row r="14" spans="2:5" ht="15" customHeight="1" x14ac:dyDescent="0.45">
      <c r="B14" s="13" t="s">
        <v>30</v>
      </c>
      <c r="C14" s="14">
        <v>500000</v>
      </c>
      <c r="D14" s="13" t="s">
        <v>12</v>
      </c>
      <c r="E14" s="13" t="s">
        <v>31</v>
      </c>
    </row>
    <row r="15" spans="2:5" x14ac:dyDescent="0.45">
      <c r="B15" s="13" t="s">
        <v>32</v>
      </c>
      <c r="C15" s="16">
        <v>5</v>
      </c>
      <c r="D15" s="13" t="s">
        <v>33</v>
      </c>
      <c r="E15" s="13" t="s">
        <v>34</v>
      </c>
    </row>
    <row r="16" spans="2:5" x14ac:dyDescent="0.45">
      <c r="B16" s="13" t="s">
        <v>35</v>
      </c>
      <c r="C16" s="16">
        <v>20</v>
      </c>
      <c r="D16" s="13" t="s">
        <v>36</v>
      </c>
      <c r="E16" s="13" t="s">
        <v>37</v>
      </c>
    </row>
    <row r="17" spans="2:5" x14ac:dyDescent="0.45">
      <c r="B17" s="13" t="s">
        <v>38</v>
      </c>
      <c r="C17" s="16">
        <v>5</v>
      </c>
      <c r="D17" s="13" t="s">
        <v>39</v>
      </c>
      <c r="E17" s="13" t="s">
        <v>40</v>
      </c>
    </row>
    <row r="20" spans="2:5" ht="15" customHeight="1" x14ac:dyDescent="0.45">
      <c r="D20" s="5">
        <v>0.35</v>
      </c>
      <c r="E20" s="1">
        <f>_xll.MC_NodeProbability(_MC_Calc_1,"T_company_strong")</f>
        <v>0.35</v>
      </c>
    </row>
    <row r="21" spans="2:5" ht="15" customHeight="1" x14ac:dyDescent="0.45">
      <c r="D21" s="7">
        <f>WeeklyRevenue*52*(1-FoodCostPct-LaborCostPct)*CompanyStores*AnalysisPeriod-RentPerStore*CompanyStores*AnalysisPeriod</f>
        <v>11849999.999999998</v>
      </c>
      <c r="E21" s="6">
        <f>_xll.MC_NodeValue(_MC_Calc_1,"T_company_strong")</f>
        <v>9599999.9999999981</v>
      </c>
    </row>
    <row r="22" spans="2:5" ht="15" customHeight="1" x14ac:dyDescent="0.45">
      <c r="C22" s="4" t="str">
        <f>_xll.MC_NodeDecision(_MC_Calc_1,"C_company")</f>
        <v/>
      </c>
      <c r="D22" s="2" t="s">
        <v>1</v>
      </c>
    </row>
    <row r="23" spans="2:5" ht="15" customHeight="1" x14ac:dyDescent="0.45">
      <c r="C23" s="7">
        <f>-BuildOutCost*CompanyStores</f>
        <v>-2250000</v>
      </c>
      <c r="D23" s="6">
        <f>_xll.MC_NodeValue(_MC_Calc_1,"C_company")</f>
        <v>4344749.9999999981</v>
      </c>
    </row>
    <row r="24" spans="2:5" ht="15" customHeight="1" x14ac:dyDescent="0.45">
      <c r="D24" s="5">
        <v>0.45</v>
      </c>
      <c r="E24" s="1">
        <f>_xll.MC_NodeProbability(_MC_Calc_1,"T_company_avg")</f>
        <v>0.45</v>
      </c>
    </row>
    <row r="25" spans="2:5" ht="15" customHeight="1" x14ac:dyDescent="0.45">
      <c r="D25" s="7">
        <f>WeeklyRevenue*52*(1-FoodCostPct-LaborCostPct)*CompanyStores*AnalysisPeriod*0.5-RentPerStore*CompanyStores*AnalysisPeriod</f>
        <v>5024999.9999999991</v>
      </c>
      <c r="E25" s="6">
        <f>_xll.MC_NodeValue(_MC_Calc_1,"T_company_avg")</f>
        <v>2774999.9999999991</v>
      </c>
    </row>
    <row r="26" spans="2:5" ht="15" customHeight="1" x14ac:dyDescent="0.45">
      <c r="D26" s="5">
        <v>0.2</v>
      </c>
      <c r="E26" s="1">
        <f>_xll.MC_NodeProbability(_MC_Calc_1,"T_company_weak")</f>
        <v>0.2</v>
      </c>
    </row>
    <row r="27" spans="2:5" ht="15" customHeight="1" x14ac:dyDescent="0.45">
      <c r="D27" s="7">
        <f>WeeklyRevenue*52*(1-FoodCostPct-LaborCostPct)*CompanyStores*AnalysisPeriod*0.2-RentPerStore*CompanyStores*AnalysisPeriod</f>
        <v>930000</v>
      </c>
      <c r="E27" s="6">
        <f>_xll.MC_NodeValue(_MC_Calc_1,"T_company_weak")</f>
        <v>-1320000</v>
      </c>
    </row>
    <row r="28" spans="2:5" ht="15" customHeight="1" x14ac:dyDescent="0.45">
      <c r="C28" s="3" t="s">
        <v>2</v>
      </c>
    </row>
    <row r="29" spans="2:5" ht="15" customHeight="1" x14ac:dyDescent="0.45">
      <c r="C29" s="6">
        <f>_xll.MC_NodeValue(_MC_Calc_1,"D_root")</f>
        <v>6315000</v>
      </c>
    </row>
    <row r="30" spans="2:5" ht="15" customHeight="1" x14ac:dyDescent="0.45">
      <c r="D30" s="5">
        <v>0.3</v>
      </c>
      <c r="E30" s="1">
        <f>_xll.MC_NodeProbability(_MC_Calc_1,"T_franchise_fast")</f>
        <v>0.3</v>
      </c>
    </row>
    <row r="31" spans="2:5" ht="15" customHeight="1" x14ac:dyDescent="0.45">
      <c r="D31" s="7">
        <f>FranchiseFee*FranchiseUnits+(RoyaltyRate+MarketingRate)*WeeklyRevenue*52*FranchiseUnits*AnalysisPeriod</f>
        <v>11100000</v>
      </c>
      <c r="E31" s="6">
        <f>_xll.MC_NodeValue(_MC_Calc_1,"T_franchise_fast")</f>
        <v>10200000</v>
      </c>
    </row>
    <row r="32" spans="2:5" ht="15" customHeight="1" x14ac:dyDescent="0.45">
      <c r="C32" s="4" t="str">
        <f>_xll.MC_NodeDecision(_MC_Calc_1,"C_franchise")</f>
        <v>optimal</v>
      </c>
      <c r="D32" s="2" t="s">
        <v>3</v>
      </c>
    </row>
    <row r="33" spans="3:5" ht="15" customHeight="1" x14ac:dyDescent="0.45">
      <c r="C33" s="7">
        <f>-BuildOutCost*0.1*FranchiseUnits</f>
        <v>-900000</v>
      </c>
      <c r="D33" s="6">
        <f>_xll.MC_NodeValue(_MC_Calc_1,"C_franchise")</f>
        <v>6315000</v>
      </c>
    </row>
    <row r="34" spans="3:5" ht="15" customHeight="1" x14ac:dyDescent="0.45">
      <c r="D34" s="5">
        <v>0.5</v>
      </c>
      <c r="E34" s="1">
        <f>_xll.MC_NodeProbability(_MC_Calc_1,"T_franchise_mod")</f>
        <v>0.5</v>
      </c>
    </row>
    <row r="35" spans="3:5" ht="15" customHeight="1" x14ac:dyDescent="0.45">
      <c r="D35" s="7">
        <f>FranchiseFee*FranchiseUnits*0.6+(RoyaltyRate+MarketingRate)*WeeklyRevenue*52*FranchiseUnits*0.6*AnalysisPeriod</f>
        <v>6660000</v>
      </c>
      <c r="E35" s="6">
        <f>_xll.MC_NodeValue(_MC_Calc_1,"T_franchise_mod")</f>
        <v>5760000</v>
      </c>
    </row>
    <row r="36" spans="3:5" ht="15" customHeight="1" x14ac:dyDescent="0.45">
      <c r="D36" s="5">
        <v>0.2</v>
      </c>
      <c r="E36" s="1">
        <f>_xll.MC_NodeProbability(_MC_Calc_1,"T_franchise_slow")</f>
        <v>0.2</v>
      </c>
    </row>
    <row r="37" spans="3:5" ht="15" customHeight="1" x14ac:dyDescent="0.45">
      <c r="D37" s="7">
        <f>FranchiseFee*FranchiseUnits*0.25+(RoyaltyRate+MarketingRate)*WeeklyRevenue*52*FranchiseUnits*0.25*AnalysisPeriod</f>
        <v>2775000</v>
      </c>
      <c r="E37" s="6">
        <f>_xll.MC_NodeValue(_MC_Calc_1,"T_franchise_slow")</f>
        <v>1875000</v>
      </c>
    </row>
    <row r="38" spans="3:5" ht="15" customHeight="1" x14ac:dyDescent="0.45">
      <c r="D38" s="5">
        <v>0.45</v>
      </c>
      <c r="E38" s="1">
        <f>_xll.MC_NodeProbability(_MC_Calc_1,"T_master_good")</f>
        <v>0.45</v>
      </c>
    </row>
    <row r="39" spans="3:5" ht="15" customHeight="1" x14ac:dyDescent="0.45">
      <c r="D39" s="7">
        <f>MasterFranchiseFee+RoyaltyRate*0.5*WeeklyRevenue*52*FranchiseUnits*AnalysisPeriod</f>
        <v>4400000</v>
      </c>
      <c r="E39" s="6">
        <f>_xll.MC_NodeValue(_MC_Calc_1,"T_master_good")</f>
        <v>4350000</v>
      </c>
    </row>
    <row r="40" spans="3:5" ht="15" customHeight="1" x14ac:dyDescent="0.45">
      <c r="C40" s="4" t="str">
        <f>_xll.MC_NodeDecision(_MC_Calc_1,"C_master")</f>
        <v/>
      </c>
      <c r="D40" s="2" t="s">
        <v>4</v>
      </c>
    </row>
    <row r="41" spans="3:5" ht="15" customHeight="1" x14ac:dyDescent="0.45">
      <c r="C41" s="7">
        <f>-MasterFranchiseFee*0.1</f>
        <v>-50000</v>
      </c>
      <c r="D41" s="6">
        <f>_xll.MC_NodeValue(_MC_Calc_1,"C_master")</f>
        <v>2496500</v>
      </c>
    </row>
    <row r="42" spans="3:5" ht="15" customHeight="1" x14ac:dyDescent="0.45">
      <c r="D42" s="5">
        <v>0.35</v>
      </c>
      <c r="E42" s="1">
        <f>_xll.MC_NodeProbability(_MC_Calc_1,"T_master_struggle")</f>
        <v>0.35</v>
      </c>
    </row>
    <row r="43" spans="3:5" ht="15" customHeight="1" x14ac:dyDescent="0.45">
      <c r="D43" s="7">
        <f>MasterFranchiseFee+RoyaltyRate*0.5*WeeklyRevenue*52*FranchiseUnits*0.3*AnalysisPeriod</f>
        <v>1670000</v>
      </c>
      <c r="E43" s="6">
        <f>_xll.MC_NodeValue(_MC_Calc_1,"T_master_struggle")</f>
        <v>1620000</v>
      </c>
    </row>
    <row r="44" spans="3:5" ht="15" customHeight="1" x14ac:dyDescent="0.45">
      <c r="D44" s="5">
        <v>0.2</v>
      </c>
      <c r="E44" s="1">
        <f>_xll.MC_NodeProbability(_MC_Calc_1,"T_master_fail")</f>
        <v>0.2</v>
      </c>
    </row>
    <row r="45" spans="3:5" ht="15" customHeight="1" x14ac:dyDescent="0.45">
      <c r="D45" s="7">
        <f>-BuildOutCost*0.2</f>
        <v>-90000</v>
      </c>
      <c r="E45" s="6">
        <f>_xll.MC_NodeValue(_MC_Calc_1,"T_master_fail")</f>
        <v>-140000</v>
      </c>
    </row>
    <row r="46" spans="3:5" ht="15" customHeight="1" x14ac:dyDescent="0.45">
      <c r="C46" s="4" t="str">
        <f>_xll.MC_NodeDecision(_MC_Calc_1,"T_nothing")</f>
        <v/>
      </c>
      <c r="D46" s="1">
        <f>_xll.MC_NodeProbability(_MC_Calc_1,"T_nothing")</f>
        <v>1</v>
      </c>
    </row>
    <row r="47" spans="3:5" ht="15" customHeight="1" x14ac:dyDescent="0.45">
      <c r="C47" s="7">
        <v>0</v>
      </c>
      <c r="D47" s="6">
        <f>_xll.MC_NodeValue(_MC_Calc_1,"T_nothing")</f>
        <v>0</v>
      </c>
    </row>
    <row r="48" spans="3:5" ht="15" customHeight="1" x14ac:dyDescent="0.45"/>
    <row r="49" ht="15" customHeight="1" x14ac:dyDescent="0.45"/>
    <row r="50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67</vt:i4>
      </vt:variant>
    </vt:vector>
  </HeadingPairs>
  <TitlesOfParts>
    <vt:vector size="69" baseType="lpstr">
      <vt:lpstr>Problem</vt:lpstr>
      <vt:lpstr>MC_Tree_1</vt:lpstr>
      <vt:lpstr>_MC_Calc_1</vt:lpstr>
      <vt:lpstr>AnalysisPeriod</vt:lpstr>
      <vt:lpstr>BuildOutCost</vt:lpstr>
      <vt:lpstr>CompanyStores</vt:lpstr>
      <vt:lpstr>FoodCostPct</vt:lpstr>
      <vt:lpstr>FranchiseFee</vt:lpstr>
      <vt:lpstr>FranchiseUnits</vt:lpstr>
      <vt:lpstr>LaborCostPct</vt:lpstr>
      <vt:lpstr>MarketingRate</vt:lpstr>
      <vt:lpstr>MasterFranchiseFee</vt:lpstr>
      <vt:lpstr>MC_Tree_1!MC_BD_D_root_C_company</vt:lpstr>
      <vt:lpstr>MC_Tree_1!MC_BD_D_root_C_franchise</vt:lpstr>
      <vt:lpstr>MC_Tree_1!MC_BD_D_root_C_master</vt:lpstr>
      <vt:lpstr>MC_Tree_1!MC_BD_D_root_T_nothing</vt:lpstr>
      <vt:lpstr>MC_Tree_1!MC_BP_C_company_T_company_avg</vt:lpstr>
      <vt:lpstr>MC_Tree_1!MC_BP_C_company_T_company_strong</vt:lpstr>
      <vt:lpstr>MC_Tree_1!MC_BP_C_company_T_company_weak</vt:lpstr>
      <vt:lpstr>MC_Tree_1!MC_BP_C_franchise_T_franchise_fast</vt:lpstr>
      <vt:lpstr>MC_Tree_1!MC_BP_C_franchise_T_franchise_mod</vt:lpstr>
      <vt:lpstr>MC_Tree_1!MC_BP_C_franchise_T_franchise_slow</vt:lpstr>
      <vt:lpstr>MC_Tree_1!MC_BP_C_master_T_master_fail</vt:lpstr>
      <vt:lpstr>MC_Tree_1!MC_BP_C_master_T_master_good</vt:lpstr>
      <vt:lpstr>MC_Tree_1!MC_BP_C_master_T_master_struggle</vt:lpstr>
      <vt:lpstr>MC_Tree_1!MC_BV_C_company_T_company_avg</vt:lpstr>
      <vt:lpstr>MC_Tree_1!MC_BV_C_company_T_company_strong</vt:lpstr>
      <vt:lpstr>MC_Tree_1!MC_BV_C_company_T_company_weak</vt:lpstr>
      <vt:lpstr>MC_Tree_1!MC_BV_C_franchise_T_franchise_fast</vt:lpstr>
      <vt:lpstr>MC_Tree_1!MC_BV_C_franchise_T_franchise_mod</vt:lpstr>
      <vt:lpstr>MC_Tree_1!MC_BV_C_franchise_T_franchise_slow</vt:lpstr>
      <vt:lpstr>MC_Tree_1!MC_BV_C_master_T_master_fail</vt:lpstr>
      <vt:lpstr>MC_Tree_1!MC_BV_C_master_T_master_good</vt:lpstr>
      <vt:lpstr>MC_Tree_1!MC_BV_C_master_T_master_struggle</vt:lpstr>
      <vt:lpstr>MC_Tree_1!MC_BV_D_root_C_company</vt:lpstr>
      <vt:lpstr>MC_Tree_1!MC_BV_D_root_C_franchise</vt:lpstr>
      <vt:lpstr>MC_Tree_1!MC_BV_D_root_C_master</vt:lpstr>
      <vt:lpstr>MC_Tree_1!MC_BV_D_root_T_nothing</vt:lpstr>
      <vt:lpstr>MC_Tree_1!MC_N_C_company</vt:lpstr>
      <vt:lpstr>MC_Tree_1!MC_N_C_franchise</vt:lpstr>
      <vt:lpstr>MC_Tree_1!MC_N_C_master</vt:lpstr>
      <vt:lpstr>MC_Tree_1!MC_N_D_root</vt:lpstr>
      <vt:lpstr>MC_Tree_1!MC_NP_T_company_avg</vt:lpstr>
      <vt:lpstr>MC_Tree_1!MC_NP_T_company_strong</vt:lpstr>
      <vt:lpstr>MC_Tree_1!MC_NP_T_company_weak</vt:lpstr>
      <vt:lpstr>MC_Tree_1!MC_NP_T_franchise_fast</vt:lpstr>
      <vt:lpstr>MC_Tree_1!MC_NP_T_franchise_mod</vt:lpstr>
      <vt:lpstr>MC_Tree_1!MC_NP_T_franchise_slow</vt:lpstr>
      <vt:lpstr>MC_Tree_1!MC_NP_T_master_fail</vt:lpstr>
      <vt:lpstr>MC_Tree_1!MC_NP_T_master_good</vt:lpstr>
      <vt:lpstr>MC_Tree_1!MC_NP_T_master_struggle</vt:lpstr>
      <vt:lpstr>MC_Tree_1!MC_NP_T_nothing</vt:lpstr>
      <vt:lpstr>MC_Tree_1!MC_V_C_company</vt:lpstr>
      <vt:lpstr>MC_Tree_1!MC_V_C_franchise</vt:lpstr>
      <vt:lpstr>MC_Tree_1!MC_V_C_master</vt:lpstr>
      <vt:lpstr>MC_Tree_1!MC_V_D_root</vt:lpstr>
      <vt:lpstr>MC_Tree_1!MC_V_T_company_avg</vt:lpstr>
      <vt:lpstr>MC_Tree_1!MC_V_T_company_strong</vt:lpstr>
      <vt:lpstr>MC_Tree_1!MC_V_T_company_weak</vt:lpstr>
      <vt:lpstr>MC_Tree_1!MC_V_T_franchise_fast</vt:lpstr>
      <vt:lpstr>MC_Tree_1!MC_V_T_franchise_mod</vt:lpstr>
      <vt:lpstr>MC_Tree_1!MC_V_T_franchise_slow</vt:lpstr>
      <vt:lpstr>MC_Tree_1!MC_V_T_master_fail</vt:lpstr>
      <vt:lpstr>MC_Tree_1!MC_V_T_master_good</vt:lpstr>
      <vt:lpstr>MC_Tree_1!MC_V_T_master_struggle</vt:lpstr>
      <vt:lpstr>MC_Tree_1!MC_V_T_nothing</vt:lpstr>
      <vt:lpstr>RentPerStore</vt:lpstr>
      <vt:lpstr>RoyaltyRate</vt:lpstr>
      <vt:lpstr>WeeklyRevenue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2026-03-27T15:01:09Z</dcterms:created>
  <dcterms:modified xsi:type="dcterms:W3CDTF">2026-03-27T15:01:20Z</dcterms:modified>
</cp:coreProperties>
</file>