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5EB3DD16-A955-4BB0-82AE-C79AFE03F187}" xr6:coauthVersionLast="47" xr6:coauthVersionMax="47" xr10:uidLastSave="{00000000-0000-0000-0000-000000000000}"/>
  <bookViews>
    <workbookView xWindow="-98" yWindow="-98" windowWidth="21795" windowHeight="12975" firstSheet="2" activeTab="2" xr2:uid="{3D5CBB73-C061-4467-AB87-ECC69FAC0977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_MC_Calc!$A$1:$BX$1</definedName>
    <definedName name="BigBudgetOriginalCost">MC_Tree_1!$C$6</definedName>
    <definedName name="ExpensiveReshootsCost">MC_Tree_1!$C$9</definedName>
    <definedName name="LowbudgetIndieCost">MC_Tree_1!$C$8</definedName>
    <definedName name="MC_BD_D_reshoot_C_reviews_asis" localSheetId="3">MC_Tree_1!$E$52</definedName>
    <definedName name="MC_BD_D_reshoot_C_reviews_reshoot" localSheetId="3">MC_Tree_1!$E$42</definedName>
    <definedName name="MC_BD_D_root_C_prod_big" localSheetId="3">MC_Tree_1!$C$30</definedName>
    <definedName name="MC_BD_D_root_C_prod_low" localSheetId="3">MC_Tree_1!$C$72</definedName>
    <definedName name="MC_BD_D_root_C_prod_mid" localSheetId="3">MC_Tree_1!$C$62</definedName>
    <definedName name="MC_BD_D_root_T_pass" localSheetId="3">MC_Tree_1!$C$80</definedName>
    <definedName name="MC_BP_C_prod_big_C_reviews_big" localSheetId="3">MC_Tree_1!$D$22</definedName>
    <definedName name="MC_BP_C_prod_big_C_reviews_big_over" localSheetId="3">MC_Tree_1!$D$34</definedName>
    <definedName name="MC_BP_C_prod_big_D_reshoot" localSheetId="3">MC_Tree_1!$D$48</definedName>
    <definedName name="MC_BP_C_prod_low_T_low_breakout" localSheetId="3">MC_Tree_1!$D$70</definedName>
    <definedName name="MC_BP_C_prod_low_T_low_festival" localSheetId="3">MC_Tree_1!$D$74</definedName>
    <definedName name="MC_BP_C_prod_low_T_low_limited" localSheetId="3">MC_Tree_1!$D$76</definedName>
    <definedName name="MC_BP_C_prod_low_T_low_streaming" localSheetId="3">MC_Tree_1!$D$78</definedName>
    <definedName name="MC_BP_C_prod_mid_T_mid_disaster" localSheetId="3">MC_Tree_1!$D$68</definedName>
    <definedName name="MC_BP_C_prod_mid_T_mid_fatigue" localSheetId="3">MC_Tree_1!$D$66</definedName>
    <definedName name="MC_BP_C_prod_mid_T_mid_fav" localSheetId="3">MC_Tree_1!$D$60</definedName>
    <definedName name="MC_BP_C_prod_mid_T_mid_solid" localSheetId="3">MC_Tree_1!$D$64</definedName>
    <definedName name="MC_BP_C_reviews_asis_T_asis_disaster" localSheetId="3">MC_Tree_1!$F$56</definedName>
    <definedName name="MC_BP_C_reviews_asis_T_asis_ok" localSheetId="3">MC_Tree_1!$F$50</definedName>
    <definedName name="MC_BP_C_reviews_asis_T_asis_poor" localSheetId="3">MC_Tree_1!$F$54</definedName>
    <definedName name="MC_BP_C_reviews_big_over_T_over_flop" localSheetId="3">MC_Tree_1!$E$38</definedName>
    <definedName name="MC_BP_C_reviews_big_over_T_over_good" localSheetId="3">MC_Tree_1!$E$32</definedName>
    <definedName name="MC_BP_C_reviews_big_over_T_over_mixed" localSheetId="3">MC_Tree_1!$E$36</definedName>
    <definedName name="MC_BP_C_reviews_big_T_big_flop" localSheetId="3">MC_Tree_1!$E$28</definedName>
    <definedName name="MC_BP_C_reviews_big_T_big_good" localSheetId="3">MC_Tree_1!$E$24</definedName>
    <definedName name="MC_BP_C_reviews_big_T_big_hit" localSheetId="3">MC_Tree_1!$E$20</definedName>
    <definedName name="MC_BP_C_reviews_big_T_big_mixed" localSheetId="3">MC_Tree_1!$E$26</definedName>
    <definedName name="MC_BP_C_reviews_reshoot_T_reshoot_bad" localSheetId="3">MC_Tree_1!$F$46</definedName>
    <definedName name="MC_BP_C_reviews_reshoot_T_reshoot_mediocre" localSheetId="3">MC_Tree_1!$F$44</definedName>
    <definedName name="MC_BP_C_reviews_reshoot_T_reshoot_saved" localSheetId="3">MC_Tree_1!$F$40</definedName>
    <definedName name="MC_BV_C_prod_big_C_reviews_big" localSheetId="3">MC_Tree_1!$D$23</definedName>
    <definedName name="MC_BV_C_prod_big_C_reviews_big_over" localSheetId="3">MC_Tree_1!$D$35</definedName>
    <definedName name="MC_BV_C_prod_big_D_reshoot" localSheetId="3">MC_Tree_1!$D$49</definedName>
    <definedName name="MC_BV_C_prod_low_T_low_breakout" localSheetId="3">MC_Tree_1!$D$71</definedName>
    <definedName name="MC_BV_C_prod_low_T_low_festival" localSheetId="3">MC_Tree_1!$D$75</definedName>
    <definedName name="MC_BV_C_prod_low_T_low_limited" localSheetId="3">MC_Tree_1!$D$77</definedName>
    <definedName name="MC_BV_C_prod_low_T_low_streaming" localSheetId="3">MC_Tree_1!$D$79</definedName>
    <definedName name="MC_BV_C_prod_mid_T_mid_disaster" localSheetId="3">MC_Tree_1!$D$69</definedName>
    <definedName name="MC_BV_C_prod_mid_T_mid_fatigue" localSheetId="3">MC_Tree_1!$D$67</definedName>
    <definedName name="MC_BV_C_prod_mid_T_mid_fav" localSheetId="3">MC_Tree_1!$D$61</definedName>
    <definedName name="MC_BV_C_prod_mid_T_mid_solid" localSheetId="3">MC_Tree_1!$D$65</definedName>
    <definedName name="MC_BV_C_reviews_asis_T_asis_disaster" localSheetId="3">MC_Tree_1!$F$57</definedName>
    <definedName name="MC_BV_C_reviews_asis_T_asis_ok" localSheetId="3">MC_Tree_1!$F$51</definedName>
    <definedName name="MC_BV_C_reviews_asis_T_asis_poor" localSheetId="3">MC_Tree_1!$F$55</definedName>
    <definedName name="MC_BV_C_reviews_big_over_T_over_flop" localSheetId="3">MC_Tree_1!$E$39</definedName>
    <definedName name="MC_BV_C_reviews_big_over_T_over_good" localSheetId="3">MC_Tree_1!$E$33</definedName>
    <definedName name="MC_BV_C_reviews_big_over_T_over_mixed" localSheetId="3">MC_Tree_1!$E$37</definedName>
    <definedName name="MC_BV_C_reviews_big_T_big_flop" localSheetId="3">MC_Tree_1!$E$29</definedName>
    <definedName name="MC_BV_C_reviews_big_T_big_good" localSheetId="3">MC_Tree_1!$E$25</definedName>
    <definedName name="MC_BV_C_reviews_big_T_big_hit" localSheetId="3">MC_Tree_1!$E$21</definedName>
    <definedName name="MC_BV_C_reviews_big_T_big_mixed" localSheetId="3">MC_Tree_1!$E$27</definedName>
    <definedName name="MC_BV_C_reviews_reshoot_T_reshoot_bad" localSheetId="3">MC_Tree_1!$F$47</definedName>
    <definedName name="MC_BV_C_reviews_reshoot_T_reshoot_mediocre" localSheetId="3">MC_Tree_1!$F$45</definedName>
    <definedName name="MC_BV_C_reviews_reshoot_T_reshoot_saved" localSheetId="3">MC_Tree_1!$F$41</definedName>
    <definedName name="MC_BV_D_reshoot_C_reviews_asis" localSheetId="3">MC_Tree_1!$E$53</definedName>
    <definedName name="MC_BV_D_reshoot_C_reviews_reshoot" localSheetId="3">MC_Tree_1!$E$43</definedName>
    <definedName name="MC_BV_D_root_C_prod_big" localSheetId="3">MC_Tree_1!$C$31</definedName>
    <definedName name="MC_BV_D_root_C_prod_low" localSheetId="3">MC_Tree_1!$C$73</definedName>
    <definedName name="MC_BV_D_root_C_prod_mid" localSheetId="3">MC_Tree_1!$C$63</definedName>
    <definedName name="MC_BV_D_root_T_pass" localSheetId="3">MC_Tree_1!$C$81</definedName>
    <definedName name="MC_N_C_prod_big" localSheetId="3">MC_Tree_1!$D$30</definedName>
    <definedName name="MC_N_C_prod_low" localSheetId="3">MC_Tree_1!$D$72</definedName>
    <definedName name="MC_N_C_prod_mid" localSheetId="3">MC_Tree_1!$D$62</definedName>
    <definedName name="MC_N_C_reviews_asis" localSheetId="3">MC_Tree_1!$F$52</definedName>
    <definedName name="MC_N_C_reviews_big" localSheetId="3">MC_Tree_1!$E$22</definedName>
    <definedName name="MC_N_C_reviews_big_over" localSheetId="3">MC_Tree_1!$E$34</definedName>
    <definedName name="MC_N_C_reviews_reshoot" localSheetId="3">MC_Tree_1!$F$42</definedName>
    <definedName name="MC_N_D_reshoot" localSheetId="3">MC_Tree_1!$E$48</definedName>
    <definedName name="MC_N_D_root" localSheetId="3">MC_Tree_1!$C$58</definedName>
    <definedName name="MC_NP_T_asis_disaster" localSheetId="3">MC_Tree_1!$G$56</definedName>
    <definedName name="MC_NP_T_asis_ok" localSheetId="3">MC_Tree_1!$G$50</definedName>
    <definedName name="MC_NP_T_asis_poor" localSheetId="3">MC_Tree_1!$G$54</definedName>
    <definedName name="MC_NP_T_big_flop" localSheetId="3">MC_Tree_1!$F$28</definedName>
    <definedName name="MC_NP_T_big_good" localSheetId="3">MC_Tree_1!$F$24</definedName>
    <definedName name="MC_NP_T_big_hit" localSheetId="3">MC_Tree_1!$F$20</definedName>
    <definedName name="MC_NP_T_big_mixed" localSheetId="3">MC_Tree_1!$F$26</definedName>
    <definedName name="MC_NP_T_low_breakout" localSheetId="3">MC_Tree_1!$E$70</definedName>
    <definedName name="MC_NP_T_low_festival" localSheetId="3">MC_Tree_1!$E$74</definedName>
    <definedName name="MC_NP_T_low_limited" localSheetId="3">MC_Tree_1!$E$76</definedName>
    <definedName name="MC_NP_T_low_streaming" localSheetId="3">MC_Tree_1!$E$78</definedName>
    <definedName name="MC_NP_T_mid_disaster" localSheetId="3">MC_Tree_1!$E$68</definedName>
    <definedName name="MC_NP_T_mid_fatigue" localSheetId="3">MC_Tree_1!$E$66</definedName>
    <definedName name="MC_NP_T_mid_fav" localSheetId="3">MC_Tree_1!$E$60</definedName>
    <definedName name="MC_NP_T_mid_solid" localSheetId="3">MC_Tree_1!$E$64</definedName>
    <definedName name="MC_NP_T_over_flop" localSheetId="3">MC_Tree_1!$F$38</definedName>
    <definedName name="MC_NP_T_over_good" localSheetId="3">MC_Tree_1!$F$32</definedName>
    <definedName name="MC_NP_T_over_mixed" localSheetId="3">MC_Tree_1!$F$36</definedName>
    <definedName name="MC_NP_T_pass" localSheetId="3">MC_Tree_1!$D$80</definedName>
    <definedName name="MC_NP_T_reshoot_bad" localSheetId="3">MC_Tree_1!$G$46</definedName>
    <definedName name="MC_NP_T_reshoot_mediocre" localSheetId="3">MC_Tree_1!$G$44</definedName>
    <definedName name="MC_NP_T_reshoot_saved" localSheetId="3">MC_Tree_1!$G$40</definedName>
    <definedName name="MC_V_C_prod_big" localSheetId="3">MC_Tree_1!$D$31</definedName>
    <definedName name="MC_V_C_prod_low" localSheetId="3">MC_Tree_1!$D$73</definedName>
    <definedName name="MC_V_C_prod_mid" localSheetId="3">MC_Tree_1!$D$63</definedName>
    <definedName name="MC_V_C_reviews_asis" localSheetId="3">MC_Tree_1!$F$53</definedName>
    <definedName name="MC_V_C_reviews_big" localSheetId="3">MC_Tree_1!$E$23</definedName>
    <definedName name="MC_V_C_reviews_big_over" localSheetId="3">MC_Tree_1!$E$35</definedName>
    <definedName name="MC_V_C_reviews_reshoot" localSheetId="3">MC_Tree_1!$F$43</definedName>
    <definedName name="MC_V_D_reshoot" localSheetId="3">MC_Tree_1!$E$49</definedName>
    <definedName name="MC_V_D_root" localSheetId="3">MC_Tree_1!$C$59</definedName>
    <definedName name="MC_V_T_asis_disaster" localSheetId="3">MC_Tree_1!$G$57</definedName>
    <definedName name="MC_V_T_asis_ok" localSheetId="3">MC_Tree_1!$G$51</definedName>
    <definedName name="MC_V_T_asis_poor" localSheetId="3">MC_Tree_1!$G$55</definedName>
    <definedName name="MC_V_T_big_flop" localSheetId="3">MC_Tree_1!$F$29</definedName>
    <definedName name="MC_V_T_big_good" localSheetId="3">MC_Tree_1!$F$25</definedName>
    <definedName name="MC_V_T_big_hit" localSheetId="3">MC_Tree_1!$F$21</definedName>
    <definedName name="MC_V_T_big_mixed" localSheetId="3">MC_Tree_1!$F$27</definedName>
    <definedName name="MC_V_T_low_breakout" localSheetId="3">MC_Tree_1!$E$71</definedName>
    <definedName name="MC_V_T_low_festival" localSheetId="3">MC_Tree_1!$E$75</definedName>
    <definedName name="MC_V_T_low_limited" localSheetId="3">MC_Tree_1!$E$77</definedName>
    <definedName name="MC_V_T_low_streaming" localSheetId="3">MC_Tree_1!$E$79</definedName>
    <definedName name="MC_V_T_mid_disaster" localSheetId="3">MC_Tree_1!$E$69</definedName>
    <definedName name="MC_V_T_mid_fatigue" localSheetId="3">MC_Tree_1!$E$67</definedName>
    <definedName name="MC_V_T_mid_fav" localSheetId="3">MC_Tree_1!$E$61</definedName>
    <definedName name="MC_V_T_mid_solid" localSheetId="3">MC_Tree_1!$E$65</definedName>
    <definedName name="MC_V_T_over_flop" localSheetId="3">MC_Tree_1!$F$39</definedName>
    <definedName name="MC_V_T_over_good" localSheetId="3">MC_Tree_1!$F$33</definedName>
    <definedName name="MC_V_T_over_mixed" localSheetId="3">MC_Tree_1!$F$37</definedName>
    <definedName name="MC_V_T_pass" localSheetId="3">MC_Tree_1!$D$81</definedName>
    <definedName name="MC_V_T_reshoot_bad" localSheetId="3">MC_Tree_1!$G$47</definedName>
    <definedName name="MC_V_T_reshoot_mediocre" localSheetId="3">MC_Tree_1!$G$45</definedName>
    <definedName name="MC_V_T_reshoot_saved" localSheetId="3">MC_Tree_1!$G$41</definedName>
    <definedName name="MidbudgetFranchiseCost">MC_Tree_1!$C$7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3" i="3" l="1"/>
  <c r="C73" i="3"/>
  <c r="C31" i="3"/>
  <c r="E43" i="3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E77" i="3"/>
  <c r="E68" i="3"/>
  <c r="C59" i="3"/>
  <c r="E49" i="3"/>
  <c r="F39" i="3"/>
  <c r="F29" i="3"/>
  <c r="F20" i="3"/>
  <c r="E42" i="3"/>
  <c r="E76" i="3"/>
  <c r="E67" i="3"/>
  <c r="G57" i="3"/>
  <c r="G47" i="3"/>
  <c r="F38" i="3"/>
  <c r="F28" i="3"/>
  <c r="C80" i="3"/>
  <c r="E75" i="3"/>
  <c r="E66" i="3"/>
  <c r="G56" i="3"/>
  <c r="G46" i="3"/>
  <c r="F27" i="3"/>
  <c r="C72" i="3"/>
  <c r="E74" i="3"/>
  <c r="E65" i="3"/>
  <c r="G55" i="3"/>
  <c r="G45" i="3"/>
  <c r="F36" i="3"/>
  <c r="F26" i="3"/>
  <c r="C62" i="3"/>
  <c r="D73" i="3"/>
  <c r="G54" i="3"/>
  <c r="G44" i="3"/>
  <c r="E35" i="3"/>
  <c r="E64" i="3"/>
  <c r="F24" i="3"/>
  <c r="F37" i="3"/>
  <c r="F25" i="3"/>
  <c r="C30" i="3"/>
  <c r="F33" i="3"/>
  <c r="E78" i="3"/>
  <c r="G40" i="3"/>
  <c r="F21" i="3"/>
  <c r="F53" i="3"/>
  <c r="E60" i="3"/>
  <c r="E52" i="3"/>
  <c r="D81" i="3"/>
  <c r="F43" i="3"/>
  <c r="E69" i="3"/>
  <c r="D80" i="3"/>
  <c r="E71" i="3"/>
  <c r="D63" i="3"/>
  <c r="G50" i="3"/>
  <c r="E79" i="3"/>
  <c r="E70" i="3"/>
  <c r="E61" i="3"/>
  <c r="G51" i="3"/>
  <c r="G41" i="3"/>
  <c r="F32" i="3"/>
  <c r="E23" i="3"/>
  <c r="D31" i="3"/>
</calcChain>
</file>

<file path=xl/sharedStrings.xml><?xml version="1.0" encoding="utf-8"?>
<sst xmlns="http://schemas.openxmlformats.org/spreadsheetml/2006/main" count="71" uniqueCount="64">
  <si>
    <t>{"_v":2,"trees":{"MC_Tree_1":"{\r\n  \"RootId\": \"D_root\",\r\n  \"Nodes\": {\r\n    \"D_root\": {\r\n      \"type\": \"decision\",\r\n      \"id\": \"D_root\",\r\n      \"name\": \"Film Greenlight\",\r\n      \"options\": [\r\n        {\r\n          \"name\": \"Big Budget Original\",\r\n          \"childId\": \"C_prod_big\",\r\n          \"value\": -120000000\r\n        },\r\n        {\r\n          \"name\": \"Mid-Budget Franchise\",\r\n          \"childId\": \"C_prod_mid\",\r\n          \"value\": -65000000\r\n        },\r\n        {\r\n          \"name\": \"Low-Budget Indie\",\r\n          \"childId\": \"C_prod_low\",\r\n          \"value\": -15000000\r\n        },\r\n        {\r\n          \"name\": \"Don\u0027t Greenlight\",\r\n          \"childId\": \"T_pass\"\r\n        }\r\n      ]\r\n    },\r\n    \"C_prod_big\": {\r\n      \"type\": \"chance\",\r\n      \"id\": \"C_prod_big\",\r\n      \"name\": \"Production Outcome\",\r\n      \"branches\": [\r\n        {\r\n          \"name\": \"On Budget\",\r\n          \"probability\": 0.4,\r\n          \"childId\": \"C_reviews_big\"\r\n        },\r\n        {\r\n          \"name\": \"Over Budget (+20%)\",\r\n          \"probability\": 0.4,\r\n          \"childId\": \"C_reviews_big_over\",\r\n          \"value\": -24000000\r\n        },\r\n        {\r\n          \"name\": \"Major Problems (+50%)\",\r\n          \"probability\": 0.2,\r\n          \"childId\": \"D_reshoot\"\r\n        }\r\n      ]\r\n    },\r\n    \"D_reshoot\": {\r\n      \"type\": \"decision\",\r\n      \"id\": \"D_reshoot\",\r\n      \"name\": \"Reshoot Decision\",\r\n      \"options\": [\r\n        {\r\n          \"name\": \"Expensive Reshoots\",\r\n          \"childId\": \"C_reviews_reshoot\",\r\n          \"value\": -60000000\r\n        },\r\n        {\r\n          \"name\": \"Release As-Is\",\r\n          \"childId\": \"C_reviews_asis\"\r\n        }\r\n      ]\r\n    },\r\n    \"C_reviews_big\": {\r\n      \"type\": \"chance\",\r\n      \"id\": \"C_reviews_big\",\r\n      \"name\": \"Critical Reception\",\r\n      \"branches\": [\r\n        {\r\n          \"name\": \"Acclaimed (90%+ RT)\",\r\n          \"probability\": 0.2,\r\n          \"childId\": \"T_big_hit\",\r\n          \"value\": 450000000\r\n        },\r\n        {\r\n          \"name\": \"Well Received\",\r\n          \"probability\": 0.4,\r\n          \"childId\": \"T_big_good\",\r\n          \"value\": 220000000\r\n        },\r\n        {\r\n          \"name\": \"Mixed Reviews\",\r\n          \"probability\": 0.3,\r\n          \"childId\": \"T_big_mixed\",\r\n          \"value\": 100000000\r\n        },\r\n        {\r\n          \"name\": \"Panned\",\r\n          \"probability\": 0.1,\r\n          \"childId\": \"T_big_flop\",\r\n          \"value\": 35000000\r\n        }\r\n      ]\r\n    },\r\n    \"T_big_hit\": {\r\n      \"type\": \"terminal\",\r\n      \"id\": \"T_big_hit\",\r\n      \"name\": \"Blockbuster Hit\",\r\n      \"value\": 0\r\n    },\r\n    \"T_big_good\": {\r\n      \"type\": \"terminal\",\r\n      \"id\": \"T_big_good\",\r\n      \"name\": \"Solid Performer\",\r\n      \"value\": 0\r\n    },\r\n    \"T_big_mixed\": {\r\n      \"type\": \"terminal\",\r\n      \"id\": \"T_big_mixed\",\r\n      \"name\": \"Underperformer\",\r\n      \"value\": 0\r\n    },\r\n    \"T_big_flop\": {\r\n      \"type\": \"terminal\",\r\n      \"id\": \"T_big_flop\",\r\n      \"name\": \"Box Office Flop\",\r\n      \"value\": 0\r\n    },\r\n    \"C_reviews_big_over\": {\r\n      \"type\": \"chance\",\r\n      \"id\": \"C_reviews_big_over\",\r\n      \"name\": \"Critical Reception\",\r\n      \"branches\": [\r\n        {\r\n          \"name\": \"Well Received\",\r\n          \"probability\": 0.35,\r\n          \"childId\": \"T_over_good\",\r\n          \"value\": 200000000\r\n        },\r\n        {\r\n          \"name\": \"Mixed Reviews\",\r\n          \"probability\": 0.4,\r\n          \"childId\": \"T_over_mixed\",\r\n          \"value\": 90000000\r\n        },\r\n        {\r\n          \"name\": \"Panned\",\r\n          \"probability\": 0.25,\r\n          \"childId\": \"T_over_flop\",\r\n          \"value\": 30000000\r\n        }\r\n      ]\r\n    },\r\n    \"T_over_good\": {\r\n      \"type\": \"terminal\",\r\n      \"id\": \"T_over_good\",\r\n      \"name\": \"Over Budget: Good\",\r\n      \"value\": 0\r\n    },\r\n    \"T_over_mixed\": {\r\n      \"type\": \"terminal\",\r\n      \"id\": \"T_over_mixed\",\r\n      \"name\": \"Over Budget: Mixed\",\r\n      \"value\": 0\r\n    },\r\n    \"T_over_flop\": {\r\n      \"type\": \"terminal\",\r\n      \"id\": \"T_over_flop\",\r\n      \"name\": \"Over Budget: Flop\",\r\n      \"value\": 0\r\n    },\r\n    \"C_reviews_reshoot\": {\r\n      \"type\": \"chance\",\r\n      \"id\": \"C_reviews_reshoot\",\r\n      \"name\": \"Post-Reshoot Reception\",\r\n      \"branches\": [\r\n        {\r\n          \"name\": \"Reshoots Saved It\",\r\n          \"probability\": 0.4,\r\n          \"childId\": \"T_reshoot_saved\",\r\n          \"value\": 180000000\r\n        },\r\n        {\r\n          \"name\": \"Still Mediocre\",\r\n          \"probability\": 0.4,\r\n          \"childId\": \"T_reshoot_mediocre\",\r\n          \"value\": 80000000\r\n        },\r\n        {\r\n          \"name\": \"Still Bad\",\r\n          \"probability\": 0.2,\r\n          \"childId\": \"T_reshoot_bad\",\r\n          \"value\": 25000000\r\n        }\r\n      ]\r\n    },\r\n    \"T_reshoot_saved\": {\r\n      \"type\": \"terminal\",\r\n      \"id\": \"T_reshoot_saved\",\r\n      \"name\": \"Reshoots: Saved\",\r\n      \"value\": 0\r\n    },\r\n    \"T_reshoot_mediocre\": {\r\n      \"type\": \"terminal\",\r\n      \"id\": \"T_reshoot_mediocre\",\r\n      \"name\": \"Reshoots: Mediocre\",\r\n      \"value\": 0\r\n    },\r\n    \"T_reshoot_bad\": {\r\n      \"type\": \"terminal\",\r\n      \"id\": \"T_reshoot_bad\",\r\n      \"name\": \"Reshoots: Still Bad\",\r\n      \"value\": 0\r\n    },\r\n    \"C_reviews_asis\": {\r\n      \"type\": \"chance\",\r\n      \"id\": \"C_reviews_asis\",\r\n      \"name\": \"As-Is Reception\",\r\n      \"branches\": [\r\n        {\r\n          \"name\": \"Surprisingly OK\",\r\n          \"probability\": 0.2,\r\n          \"childId\": \"T_asis_ok\",\r\n          \"value\": 120000000\r\n        },\r\n        {\r\n          \"name\": \"Poor Reception\",\r\n          \"probability\": 0.5,\r\n          \"childId\": \"T_asis_poor\",\r\n          \"value\": 50000000\r\n        },\r\n        {\r\n          \"name\": \"Disaster\",\r\n          \"probability\": 0.3,\r\n          \"childId\": \"T_asis_disaster\",\r\n          \"value\": 15000000\r\n        }\r\n      ]\r\n    },\r\n    \"T_asis_ok\": {\r\n      \"type\": \"terminal\",\r\n      \"id\": \"T_asis_ok\",\r\n      \"name\": \"As-Is: Surprise Hit\",\r\n      \"value\": 0\r\n    },\r\n    \"T_asis_poor\": {\r\n      \"type\": \"terminal\",\r\n      \"id\": \"T_asis_poor\",\r\n      \"name\": \"As-Is: Poor\",\r\n      \"value\": 0\r\n    },\r\n    \"T_asis_disaster\": {\r\n      \"type\": \"terminal\",\r\n      \"id\": \"T_asis_disaster\",\r\n      \"name\": \"As-Is: Disaster\",\r\n      \"value\": 0\r\n    },\r\n    \"C_prod_mid\": {\r\n      \"type\": \"chance\",\r\n      \"id\": \"C_prod_mid\",\r\n      \"name\": \"Franchise Reception\",\r\n      \"branches\": [\r\n        {\r\n          \"name\": \"Fan Favorite\",\r\n          \"probability\": 0.25,\r\n          \"childId\": \"T_mid_fav\",\r\n          \"value\": 250000000\r\n        },\r\n        {\r\n          \"name\": \"Solid Entry\",\r\n          \"probability\": 0.45,\r\n          \"childId\": \"T_mid_solid\",\r\n          \"value\": 140000000\r\n        },\r\n        {\r\n          \"name\": \"Franchise Fatigue\",\r\n          \"probability\": 0.2,\r\n          \"childId\": \"T_mid_fatigue\",\r\n          \"value\": 60000000\r\n        },\r\n        {\r\n          \"name\": \"Critical Disaster\",\r\n          \"probability\": 0.1,\r\n          \"childId\": \"T_mid_disaster\",\r\n          \"value\": 20000000\r\n        }\r\n      ]\r\n    },\r\n    \"T_mid_fav\": {\r\n      \"type\": \"terminal\",\r\n      \"id\": \"T_mid_fav\",\r\n      \"name\": \"Franchise: Fan Favorite\",\r\n      \"value\": 0\r\n    },\r\n    \"T_mid_solid\": {\r\n      \"type\": \"terminal\",\r\n      \"id\": \"T_mid_solid\",\r\n      \"name\": \"Franchise: Solid\",\r\n      \"value\": 0\r\n    },\r\n    \"T_mid_fatigue\": {\r\n      \"type\": \"terminal\",\r\n      \"id\": \"T_mid_fatigue\",\r\n      \"name\": \"Franchise: Fatigue\",\r\n      \"value\": 0\r\n    },\r\n    \"T_mid_disaster\": {\r\n      \"type\": \"terminal\",\r\n      \"id\": \"T_mid_disaster\",\r\n      \"name\": \"Franchise: Disaster\",\r\n      \"value\": 0\r\n    },\r\n    \"C_prod_low\": {\r\n      \"type\": \"chance\",\r\n      \"id\": \"C_prod_low\",\r\n      \"name\": \"Indie Film Reception\",\r\n      \"branches\": [\r\n        {\r\n          \"name\": \"Breakout Hit\",\r\n          \"probability\": 0.1,\r\n          \"childId\": \"T_low_breakout\",\r\n          \"value\": 120000000\r\n        },\r\n        {\r\n          \"name\": \"Festival Darling\",\r\n          \"probability\": 0.2,\r\n          \"childId\": \"T_low_festival\",\r\n          \"value\": 35000000\r\n        },\r\n        {\r\n          \"name\": \"Limited Release\",\r\n          \"probability\": 0.45,\r\n          \"childId\": \"T_low_limited\",\r\n          \"value\": 12000000\r\n        },\r\n        {\r\n          \"name\": \"Straight to Streaming\",\r\n          \"probability\": 0.25,\r\n          \"childId\": \"T_low_streaming\",\r\n          \"value\": 5000000\r\n        }\r\n      ]\r\n    },\r\n    \"T_low_breakout\": {\r\n      \"type\": \"terminal\",\r\n      \"id\": \"T_low_breakout\",\r\n      \"name\": \"Indie: Breakout\",\r\n      \"value\": 0\r\n    },\r\n    \"T_low_festival\": {\r\n      \"type\": \"terminal\",\r\n      \"id\": \"T_low_festival\",\r\n      \"name\": \"Indie: Festival\",\r\n      \"value\": 0\r\n    },\r\n    \"T_low_limited\": {\r\n      \"type\": \"terminal\",\r\n      \"id\": \"T_low_limited\",\r\n      \"name\": \"Indie: Limited\",\r\n      \"value\": 0\r\n    },\r\n    \"T_low_streaming\": {\r\n      \"type\": \"terminal\",\r\n      \"id\": \"T_low_streaming\",\r\n      \"name\": \"Indie: Streaming\",\r\n      \"value\": 0\r\n    },\r\n    \"T_pass\": {\r\n      \"type\": \"terminal\",\r\n      \"id\": \"T_pass\",\r\n      \"name\": \"No Film\",\r\n      \"value\": 0\r\n    }\r\n  },\r\n  \"Settings\": {\r\n    \"ModelName\": \"Film Greenlight Decision\",\r\n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\"MC_BV_D_root_C_prod_big\": \"=-BigBudgetOriginalCost\",\r\n      \"MC_BV_D_root_C_prod_mid\": \"=-MidbudgetFranchiseCost\",\r\n      \"MC_BV_D_root_C_prod_low\": \"=-LowbudgetIndieCost\",\r\n      \"MC_BV_D_reshoot_C_reviews_reshoot\": \"=-ExpensiveReshootsCost\"\r\n  }\r\n}"}}</t>
  </si>
  <si>
    <t>Critical Reception</t>
  </si>
  <si>
    <t>Production Outcome</t>
  </si>
  <si>
    <t>Post-Reshoot Reception</t>
  </si>
  <si>
    <t>Reshoot Decision</t>
  </si>
  <si>
    <t>As-Is Reception</t>
  </si>
  <si>
    <t>Film Greenlight</t>
  </si>
  <si>
    <t>Franchise Reception</t>
  </si>
  <si>
    <t>Indie Film Reception</t>
  </si>
  <si>
    <t>Film Greenlight Decision — Control Panel</t>
  </si>
  <si>
    <t>Adjust parameters below to update the decision tree instantly</t>
  </si>
  <si>
    <t>Parameter</t>
  </si>
  <si>
    <t>Value</t>
  </si>
  <si>
    <t>Units</t>
  </si>
  <si>
    <t>Notes</t>
  </si>
  <si>
    <t>Big Budget Original</t>
  </si>
  <si>
    <t>$</t>
  </si>
  <si>
    <t>Investment for Production Outcome path</t>
  </si>
  <si>
    <t>Mid-Budget Franchise</t>
  </si>
  <si>
    <t>Investment for Franchise Reception path</t>
  </si>
  <si>
    <t>Low-Budget Indie</t>
  </si>
  <si>
    <t>Investment for Indie Film Reception path</t>
  </si>
  <si>
    <t>Expensive Reshoots</t>
  </si>
  <si>
    <t>Investment for Post-Reshoot Reception path</t>
  </si>
  <si>
    <t>Movie Studio Greenlight Decision</t>
  </si>
  <si>
    <t>ModelChoice Example Model</t>
  </si>
  <si>
    <t>Background</t>
  </si>
  <si>
    <t>A major film studio has three projects competing for a production slot.</t>
  </si>
  <si>
    <t>Each project has different budget requirements, risk profiles, and revenue</t>
  </si>
  <si>
    <t>potential. The studio can only greenlight one project this quarter.</t>
  </si>
  <si>
    <t>Option 1: Big Budget Original ($120M)</t>
  </si>
  <si>
    <t>An ambitious original IP with A-list talent. Highest potential but also highest</t>
  </si>
  <si>
    <t>risk of budget overruns. If production hits major problems, the studio must</t>
  </si>
  <si>
    <t>decide whether to invest in expensive reshoots or release as-is.</t>
  </si>
  <si>
    <t>Option 2: Mid-Budget Franchise ($65M)</t>
  </si>
  <si>
    <t>A sequel in an established franchise. Built-in audience reduces downside risk,</t>
  </si>
  <si>
    <t>but franchise fatigue is a concern.</t>
  </si>
  <si>
    <t>Option 3: Low-Budget Indie ($15M)</t>
  </si>
  <si>
    <t>A character-driven drama from an acclaimed director. Lowest risk, small chance</t>
  </si>
  <si>
    <t>of a breakout hit (like Parasite or Everything Everywhere).</t>
  </si>
  <si>
    <t>Decision Objective</t>
  </si>
  <si>
    <t>Maximize expected profit. This model illustrates the entertainment industry's</t>
  </si>
  <si>
    <t>power-law economics and the value of mid-production decision points (reshoots).</t>
  </si>
  <si>
    <t>Key Assumptions</t>
  </si>
  <si>
    <t>Big Budget Production</t>
  </si>
  <si>
    <t>A-list talent, VFX-heavy</t>
  </si>
  <si>
    <t>Franchise Production</t>
  </si>
  <si>
    <t>Established IP, predictable costs</t>
  </si>
  <si>
    <t>Indie Production</t>
  </si>
  <si>
    <t>Character-driven, practical effects</t>
  </si>
  <si>
    <t>Reshoot Cost</t>
  </si>
  <si>
    <t>50% of original budget</t>
  </si>
  <si>
    <t>Blockbuster Revenue</t>
  </si>
  <si>
    <t>Global box office + streaming + merch</t>
  </si>
  <si>
    <t>Indie Breakout Revenue</t>
  </si>
  <si>
    <t>10% probability, 8x return</t>
  </si>
  <si>
    <t>Budget Overrun Risk</t>
  </si>
  <si>
    <t>40% over by 20%, 20% major problems</t>
  </si>
  <si>
    <t>Reshoot Success Rate</t>
  </si>
  <si>
    <t>Probability reshoots save the film</t>
  </si>
  <si>
    <t>Suggested Analyses</t>
  </si>
  <si>
    <t>▶ Strategy Table - Compare all film strategies including reshoot decisions</t>
  </si>
  <si>
    <t>▶ Sensitivity Analysis - How does critic reception probability affect profitability?</t>
  </si>
  <si>
    <t>▶ Risk Profile - Compare the wide variance of original vs franchise vs indie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</si>
</sst>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58</xdr:row>
      <xdr:rowOff>0</xdr:rowOff>
    </xdr:from>
    <xdr:to>
      <xdr:col>2</xdr:col>
      <xdr:colOff>9525</xdr:colOff>
      <xdr:row>58</xdr:row>
      <xdr:rowOff>0</xdr:rowOff>
    </xdr:to>
    <xdr:cxnSp macro="">
      <xdr:nvCxnSpPr>
        <xdr:cNvPr id="110" name="MC_Entry">
          <a:extLst>
            <a:ext uri="{FF2B5EF4-FFF2-40B4-BE49-F238E27FC236}">
              <a16:creationId xmlns:a16="http://schemas.microsoft.com/office/drawing/2014/main" id="{9CAB975F-5BF2-B1ED-83F9-B5682DD22887}"/>
            </a:ext>
          </a:extLst>
        </xdr:cNvPr>
        <xdr:cNvCxnSpPr/>
      </xdr:nvCxnSpPr>
      <xdr:spPr>
        <a:xfrm>
          <a:off x="665163" y="10991850"/>
          <a:ext cx="1868487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57</xdr:row>
      <xdr:rowOff>99251</xdr:rowOff>
    </xdr:from>
    <xdr:ext cx="1194430" cy="182550"/>
    <xdr:sp macro="_xll.MC_OnTreeNameClick" textlink="">
      <xdr:nvSpPr>
        <xdr:cNvPr id="111" name="MC_TreeName">
          <a:extLst>
            <a:ext uri="{FF2B5EF4-FFF2-40B4-BE49-F238E27FC236}">
              <a16:creationId xmlns:a16="http://schemas.microsoft.com/office/drawing/2014/main" id="{440F828A-12E3-C190-265A-E0DCA3535618}"/>
            </a:ext>
          </a:extLst>
        </xdr:cNvPr>
        <xdr:cNvSpPr txBox="1"/>
      </xdr:nvSpPr>
      <xdr:spPr>
        <a:xfrm>
          <a:off x="665163" y="10900601"/>
          <a:ext cx="119443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Film Greenlight Decision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84204</xdr:colOff>
      <xdr:row>29</xdr:row>
      <xdr:rowOff>184150</xdr:rowOff>
    </xdr:from>
    <xdr:to>
      <xdr:col>3</xdr:col>
      <xdr:colOff>47626</xdr:colOff>
      <xdr:row>58</xdr:row>
      <xdr:rowOff>199</xdr:rowOff>
    </xdr:to>
    <xdr:sp macro="" textlink="">
      <xdr:nvSpPr>
        <xdr:cNvPr id="112" name="MC_BR_D_root_C_prod_big">
          <a:extLst>
            <a:ext uri="{FF2B5EF4-FFF2-40B4-BE49-F238E27FC236}">
              <a16:creationId xmlns:a16="http://schemas.microsoft.com/office/drawing/2014/main" id="{38CA13D7-CDF7-2D50-9C38-72B41F44588F}"/>
            </a:ext>
          </a:extLst>
        </xdr:cNvPr>
        <xdr:cNvSpPr/>
      </xdr:nvSpPr>
      <xdr:spPr>
        <a:xfrm>
          <a:off x="2608329" y="5651500"/>
          <a:ext cx="2039872" cy="5340549"/>
        </a:xfrm>
        <a:custGeom>
          <a:avLst/>
          <a:gdLst/>
          <a:ahLst/>
          <a:cxnLst/>
          <a:rect l="0" t="0" r="0" b="0"/>
          <a:pathLst>
            <a:path w="2039872" h="5340549">
              <a:moveTo>
                <a:pt x="0" y="5340152"/>
              </a:moveTo>
              <a:lnTo>
                <a:pt x="166624" y="6152"/>
              </a:lnTo>
              <a:lnTo>
                <a:pt x="172971" y="0"/>
              </a:lnTo>
              <a:lnTo>
                <a:pt x="2039871" y="0"/>
              </a:lnTo>
              <a:lnTo>
                <a:pt x="2039871" y="12700"/>
              </a:lnTo>
              <a:lnTo>
                <a:pt x="172971" y="12700"/>
              </a:lnTo>
              <a:lnTo>
                <a:pt x="179318" y="6548"/>
              </a:lnTo>
              <a:lnTo>
                <a:pt x="12694" y="534054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29</xdr:row>
      <xdr:rowOff>99251</xdr:rowOff>
    </xdr:from>
    <xdr:ext cx="939424" cy="182550"/>
    <xdr:sp macro="_xll.MC_OnBranchLabelClick" textlink="">
      <xdr:nvSpPr>
        <xdr:cNvPr id="113" name="MC_BN_D_root_C_prod_big">
          <a:extLst>
            <a:ext uri="{FF2B5EF4-FFF2-40B4-BE49-F238E27FC236}">
              <a16:creationId xmlns:a16="http://schemas.microsoft.com/office/drawing/2014/main" id="{DDB081E2-CE6B-4549-80CF-8695685507C5}"/>
            </a:ext>
          </a:extLst>
        </xdr:cNvPr>
        <xdr:cNvSpPr txBox="1"/>
      </xdr:nvSpPr>
      <xdr:spPr>
        <a:xfrm>
          <a:off x="2810510" y="5566601"/>
          <a:ext cx="93942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Big Budget Original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75043</xdr:colOff>
      <xdr:row>57</xdr:row>
      <xdr:rowOff>187109</xdr:rowOff>
    </xdr:from>
    <xdr:to>
      <xdr:col>3</xdr:col>
      <xdr:colOff>47626</xdr:colOff>
      <xdr:row>62</xdr:row>
      <xdr:rowOff>15876</xdr:rowOff>
    </xdr:to>
    <xdr:sp macro="" textlink="">
      <xdr:nvSpPr>
        <xdr:cNvPr id="114" name="MC_BR_D_root_C_prod_mid">
          <a:extLst>
            <a:ext uri="{FF2B5EF4-FFF2-40B4-BE49-F238E27FC236}">
              <a16:creationId xmlns:a16="http://schemas.microsoft.com/office/drawing/2014/main" id="{15C32A84-6564-F8C1-08CE-D5BB95A0A3C2}"/>
            </a:ext>
          </a:extLst>
        </xdr:cNvPr>
        <xdr:cNvSpPr/>
      </xdr:nvSpPr>
      <xdr:spPr>
        <a:xfrm>
          <a:off x="2599168" y="10988459"/>
          <a:ext cx="2049033" cy="781267"/>
        </a:xfrm>
        <a:custGeom>
          <a:avLst/>
          <a:gdLst/>
          <a:ahLst/>
          <a:cxnLst/>
          <a:rect l="0" t="0" r="0" b="0"/>
          <a:pathLst>
            <a:path w="2049033" h="781267">
              <a:moveTo>
                <a:pt x="31017" y="0"/>
              </a:moveTo>
              <a:lnTo>
                <a:pt x="197641" y="762000"/>
              </a:lnTo>
              <a:lnTo>
                <a:pt x="182132" y="749516"/>
              </a:lnTo>
              <a:lnTo>
                <a:pt x="2049032" y="749516"/>
              </a:lnTo>
              <a:lnTo>
                <a:pt x="2049032" y="781266"/>
              </a:lnTo>
              <a:lnTo>
                <a:pt x="182132" y="781266"/>
              </a:lnTo>
              <a:lnTo>
                <a:pt x="166623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61</xdr:row>
      <xdr:rowOff>99251</xdr:rowOff>
    </xdr:from>
    <xdr:ext cx="1059072" cy="182550"/>
    <xdr:sp macro="_xll.MC_OnBranchLabelClick" textlink="">
      <xdr:nvSpPr>
        <xdr:cNvPr id="115" name="MC_BN_D_root_C_prod_mid">
          <a:extLst>
            <a:ext uri="{FF2B5EF4-FFF2-40B4-BE49-F238E27FC236}">
              <a16:creationId xmlns:a16="http://schemas.microsoft.com/office/drawing/2014/main" id="{7B17160E-0685-6167-B688-68C95864CA24}"/>
            </a:ext>
          </a:extLst>
        </xdr:cNvPr>
        <xdr:cNvSpPr txBox="1"/>
      </xdr:nvSpPr>
      <xdr:spPr>
        <a:xfrm>
          <a:off x="2810510" y="11662601"/>
          <a:ext cx="1059072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Mid-Budget Franchise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84213</xdr:colOff>
      <xdr:row>57</xdr:row>
      <xdr:rowOff>190104</xdr:rowOff>
    </xdr:from>
    <xdr:to>
      <xdr:col>3</xdr:col>
      <xdr:colOff>47626</xdr:colOff>
      <xdr:row>72</xdr:row>
      <xdr:rowOff>6351</xdr:rowOff>
    </xdr:to>
    <xdr:sp macro="" textlink="">
      <xdr:nvSpPr>
        <xdr:cNvPr id="116" name="MC_BR_D_root_C_prod_low">
          <a:extLst>
            <a:ext uri="{FF2B5EF4-FFF2-40B4-BE49-F238E27FC236}">
              <a16:creationId xmlns:a16="http://schemas.microsoft.com/office/drawing/2014/main" id="{FD187D6E-F0C2-CC28-8A03-0AFB2B6956E8}"/>
            </a:ext>
          </a:extLst>
        </xdr:cNvPr>
        <xdr:cNvSpPr/>
      </xdr:nvSpPr>
      <xdr:spPr>
        <a:xfrm>
          <a:off x="2608338" y="10991454"/>
          <a:ext cx="2039863" cy="2673747"/>
        </a:xfrm>
        <a:custGeom>
          <a:avLst/>
          <a:gdLst/>
          <a:ahLst/>
          <a:cxnLst/>
          <a:rect l="0" t="0" r="0" b="0"/>
          <a:pathLst>
            <a:path w="2039863" h="2673747">
              <a:moveTo>
                <a:pt x="12676" y="0"/>
              </a:moveTo>
              <a:lnTo>
                <a:pt x="179300" y="2667001"/>
              </a:lnTo>
              <a:lnTo>
                <a:pt x="172962" y="2661046"/>
              </a:lnTo>
              <a:lnTo>
                <a:pt x="2039862" y="2661046"/>
              </a:lnTo>
              <a:lnTo>
                <a:pt x="2039862" y="2673746"/>
              </a:lnTo>
              <a:lnTo>
                <a:pt x="172962" y="2673746"/>
              </a:lnTo>
              <a:lnTo>
                <a:pt x="166624" y="2667791"/>
              </a:lnTo>
              <a:lnTo>
                <a:pt x="0" y="7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71</xdr:row>
      <xdr:rowOff>99250</xdr:rowOff>
    </xdr:from>
    <xdr:ext cx="854016" cy="182550"/>
    <xdr:sp macro="_xll.MC_OnBranchLabelClick" textlink="">
      <xdr:nvSpPr>
        <xdr:cNvPr id="117" name="MC_BN_D_root_C_prod_low">
          <a:extLst>
            <a:ext uri="{FF2B5EF4-FFF2-40B4-BE49-F238E27FC236}">
              <a16:creationId xmlns:a16="http://schemas.microsoft.com/office/drawing/2014/main" id="{B4F20021-2440-B8FF-3ADA-21D9C4D10F41}"/>
            </a:ext>
          </a:extLst>
        </xdr:cNvPr>
        <xdr:cNvSpPr txBox="1"/>
      </xdr:nvSpPr>
      <xdr:spPr>
        <a:xfrm>
          <a:off x="2810510" y="13567600"/>
          <a:ext cx="8540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Low-Budget Indie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84206</xdr:colOff>
      <xdr:row>57</xdr:row>
      <xdr:rowOff>190248</xdr:rowOff>
    </xdr:from>
    <xdr:to>
      <xdr:col>3</xdr:col>
      <xdr:colOff>47626</xdr:colOff>
      <xdr:row>80</xdr:row>
      <xdr:rowOff>6351</xdr:rowOff>
    </xdr:to>
    <xdr:sp macro="" textlink="">
      <xdr:nvSpPr>
        <xdr:cNvPr id="118" name="MC_BR_D_root_T_pass">
          <a:extLst>
            <a:ext uri="{FF2B5EF4-FFF2-40B4-BE49-F238E27FC236}">
              <a16:creationId xmlns:a16="http://schemas.microsoft.com/office/drawing/2014/main" id="{14312D0E-222D-10C1-9321-76942823A683}"/>
            </a:ext>
          </a:extLst>
        </xdr:cNvPr>
        <xdr:cNvSpPr/>
      </xdr:nvSpPr>
      <xdr:spPr>
        <a:xfrm>
          <a:off x="2608331" y="10991598"/>
          <a:ext cx="2039870" cy="4197603"/>
        </a:xfrm>
        <a:custGeom>
          <a:avLst/>
          <a:gdLst/>
          <a:ahLst/>
          <a:cxnLst/>
          <a:rect l="0" t="0" r="0" b="0"/>
          <a:pathLst>
            <a:path w="2039870" h="4197603">
              <a:moveTo>
                <a:pt x="12690" y="0"/>
              </a:moveTo>
              <a:lnTo>
                <a:pt x="179314" y="4190999"/>
              </a:lnTo>
              <a:lnTo>
                <a:pt x="172969" y="4184902"/>
              </a:lnTo>
              <a:lnTo>
                <a:pt x="2039869" y="4184902"/>
              </a:lnTo>
              <a:lnTo>
                <a:pt x="2039869" y="4197602"/>
              </a:lnTo>
              <a:lnTo>
                <a:pt x="172969" y="4197602"/>
              </a:lnTo>
              <a:lnTo>
                <a:pt x="166624" y="4191505"/>
              </a:lnTo>
              <a:lnTo>
                <a:pt x="0" y="50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79</xdr:row>
      <xdr:rowOff>99250</xdr:rowOff>
    </xdr:from>
    <xdr:ext cx="793615" cy="182550"/>
    <xdr:sp macro="_xll.MC_OnBranchLabelClick" textlink="">
      <xdr:nvSpPr>
        <xdr:cNvPr id="119" name="MC_BN_D_root_T_pass">
          <a:extLst>
            <a:ext uri="{FF2B5EF4-FFF2-40B4-BE49-F238E27FC236}">
              <a16:creationId xmlns:a16="http://schemas.microsoft.com/office/drawing/2014/main" id="{BE0FE235-A83A-3745-EBA2-B24E5FD9123C}"/>
            </a:ext>
          </a:extLst>
        </xdr:cNvPr>
        <xdr:cNvSpPr txBox="1"/>
      </xdr:nvSpPr>
      <xdr:spPr>
        <a:xfrm>
          <a:off x="2810510" y="15091600"/>
          <a:ext cx="79361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Don't Greenlight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84239</xdr:colOff>
      <xdr:row>21</xdr:row>
      <xdr:rowOff>184150</xdr:rowOff>
    </xdr:from>
    <xdr:to>
      <xdr:col>4</xdr:col>
      <xdr:colOff>47626</xdr:colOff>
      <xdr:row>30</xdr:row>
      <xdr:rowOff>691</xdr:rowOff>
    </xdr:to>
    <xdr:sp macro="" textlink="">
      <xdr:nvSpPr>
        <xdr:cNvPr id="120" name="MC_BR_C_prod_big_C_reviews_big">
          <a:extLst>
            <a:ext uri="{FF2B5EF4-FFF2-40B4-BE49-F238E27FC236}">
              <a16:creationId xmlns:a16="http://schemas.microsoft.com/office/drawing/2014/main" id="{BC5CFB29-EE2A-4769-4B68-D67D9BD44493}"/>
            </a:ext>
          </a:extLst>
        </xdr:cNvPr>
        <xdr:cNvSpPr/>
      </xdr:nvSpPr>
      <xdr:spPr>
        <a:xfrm>
          <a:off x="4684814" y="4127500"/>
          <a:ext cx="2120800" cy="1531041"/>
        </a:xfrm>
        <a:custGeom>
          <a:avLst/>
          <a:gdLst/>
          <a:ahLst/>
          <a:cxnLst/>
          <a:rect l="0" t="0" r="0" b="0"/>
          <a:pathLst>
            <a:path w="2120800" h="1531041">
              <a:moveTo>
                <a:pt x="0" y="1529660"/>
              </a:moveTo>
              <a:lnTo>
                <a:pt x="166624" y="5660"/>
              </a:lnTo>
              <a:lnTo>
                <a:pt x="172936" y="0"/>
              </a:lnTo>
              <a:lnTo>
                <a:pt x="2120799" y="0"/>
              </a:lnTo>
              <a:lnTo>
                <a:pt x="2120799" y="12700"/>
              </a:lnTo>
              <a:lnTo>
                <a:pt x="172936" y="12700"/>
              </a:lnTo>
              <a:lnTo>
                <a:pt x="179248" y="7040"/>
              </a:lnTo>
              <a:lnTo>
                <a:pt x="12624" y="153104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21</xdr:row>
      <xdr:rowOff>99251</xdr:rowOff>
    </xdr:from>
    <xdr:ext cx="546047" cy="182550"/>
    <xdr:sp macro="_xll.MC_OnBranchLabelClick" textlink="">
      <xdr:nvSpPr>
        <xdr:cNvPr id="121" name="MC_BN_C_prod_big_C_reviews_big">
          <a:extLst>
            <a:ext uri="{FF2B5EF4-FFF2-40B4-BE49-F238E27FC236}">
              <a16:creationId xmlns:a16="http://schemas.microsoft.com/office/drawing/2014/main" id="{05FA8E12-DFBA-5EC1-43AC-9D9E55500785}"/>
            </a:ext>
          </a:extLst>
        </xdr:cNvPr>
        <xdr:cNvSpPr txBox="1"/>
      </xdr:nvSpPr>
      <xdr:spPr>
        <a:xfrm>
          <a:off x="4886960" y="4042601"/>
          <a:ext cx="54604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On Budget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29</xdr:row>
      <xdr:rowOff>189143</xdr:rowOff>
    </xdr:from>
    <xdr:to>
      <xdr:col>4</xdr:col>
      <xdr:colOff>47626</xdr:colOff>
      <xdr:row>34</xdr:row>
      <xdr:rowOff>6351</xdr:rowOff>
    </xdr:to>
    <xdr:sp macro="" textlink="">
      <xdr:nvSpPr>
        <xdr:cNvPr id="122" name="MC_BR_C_prod_big_C_reviews_big_over">
          <a:extLst>
            <a:ext uri="{FF2B5EF4-FFF2-40B4-BE49-F238E27FC236}">
              <a16:creationId xmlns:a16="http://schemas.microsoft.com/office/drawing/2014/main" id="{871AE745-EE6F-0787-C3E5-34C50131A16F}"/>
            </a:ext>
          </a:extLst>
        </xdr:cNvPr>
        <xdr:cNvSpPr/>
      </xdr:nvSpPr>
      <xdr:spPr>
        <a:xfrm>
          <a:off x="4684923" y="5656493"/>
          <a:ext cx="2120691" cy="769708"/>
        </a:xfrm>
        <a:custGeom>
          <a:avLst/>
          <a:gdLst/>
          <a:ahLst/>
          <a:cxnLst/>
          <a:rect l="0" t="0" r="0" b="0"/>
          <a:pathLst>
            <a:path w="212069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120690" y="757007"/>
              </a:lnTo>
              <a:lnTo>
                <a:pt x="212069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33</xdr:row>
      <xdr:rowOff>99251</xdr:rowOff>
    </xdr:from>
    <xdr:ext cx="993670" cy="182550"/>
    <xdr:sp macro="_xll.MC_OnBranchLabelClick" textlink="">
      <xdr:nvSpPr>
        <xdr:cNvPr id="123" name="MC_BN_C_prod_big_C_reviews_big_over">
          <a:extLst>
            <a:ext uri="{FF2B5EF4-FFF2-40B4-BE49-F238E27FC236}">
              <a16:creationId xmlns:a16="http://schemas.microsoft.com/office/drawing/2014/main" id="{E2919EB2-E8CD-7782-4DF0-E72234871FB8}"/>
            </a:ext>
          </a:extLst>
        </xdr:cNvPr>
        <xdr:cNvSpPr txBox="1"/>
      </xdr:nvSpPr>
      <xdr:spPr>
        <a:xfrm>
          <a:off x="4886960" y="6328601"/>
          <a:ext cx="99367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Over Budget (+20%)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84208</xdr:colOff>
      <xdr:row>29</xdr:row>
      <xdr:rowOff>190192</xdr:rowOff>
    </xdr:from>
    <xdr:to>
      <xdr:col>4</xdr:col>
      <xdr:colOff>47626</xdr:colOff>
      <xdr:row>48</xdr:row>
      <xdr:rowOff>6351</xdr:rowOff>
    </xdr:to>
    <xdr:sp macro="" textlink="">
      <xdr:nvSpPr>
        <xdr:cNvPr id="124" name="MC_BR_C_prod_big_D_reshoot">
          <a:extLst>
            <a:ext uri="{FF2B5EF4-FFF2-40B4-BE49-F238E27FC236}">
              <a16:creationId xmlns:a16="http://schemas.microsoft.com/office/drawing/2014/main" id="{C676BBD8-E620-3784-E4FA-1BCA698C6A06}"/>
            </a:ext>
          </a:extLst>
        </xdr:cNvPr>
        <xdr:cNvSpPr/>
      </xdr:nvSpPr>
      <xdr:spPr>
        <a:xfrm>
          <a:off x="4684783" y="5657542"/>
          <a:ext cx="2120831" cy="3435659"/>
        </a:xfrm>
        <a:custGeom>
          <a:avLst/>
          <a:gdLst/>
          <a:ahLst/>
          <a:cxnLst/>
          <a:rect l="0" t="0" r="0" b="0"/>
          <a:pathLst>
            <a:path w="2120831" h="3435659">
              <a:moveTo>
                <a:pt x="12686" y="0"/>
              </a:moveTo>
              <a:lnTo>
                <a:pt x="179310" y="3428999"/>
              </a:lnTo>
              <a:lnTo>
                <a:pt x="172967" y="3422958"/>
              </a:lnTo>
              <a:lnTo>
                <a:pt x="2120830" y="3422958"/>
              </a:lnTo>
              <a:lnTo>
                <a:pt x="2120830" y="3435658"/>
              </a:lnTo>
              <a:lnTo>
                <a:pt x="172967" y="3435658"/>
              </a:lnTo>
              <a:lnTo>
                <a:pt x="166624" y="3429617"/>
              </a:lnTo>
              <a:lnTo>
                <a:pt x="0" y="61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47</xdr:row>
      <xdr:rowOff>99251</xdr:rowOff>
    </xdr:from>
    <xdr:ext cx="1135952" cy="182550"/>
    <xdr:sp macro="_xll.MC_OnBranchLabelClick" textlink="">
      <xdr:nvSpPr>
        <xdr:cNvPr id="125" name="MC_BN_C_prod_big_D_reshoot">
          <a:extLst>
            <a:ext uri="{FF2B5EF4-FFF2-40B4-BE49-F238E27FC236}">
              <a16:creationId xmlns:a16="http://schemas.microsoft.com/office/drawing/2014/main" id="{1DF54504-1D0E-47DF-1588-78D7C94C4B52}"/>
            </a:ext>
          </a:extLst>
        </xdr:cNvPr>
        <xdr:cNvSpPr txBox="1"/>
      </xdr:nvSpPr>
      <xdr:spPr>
        <a:xfrm>
          <a:off x="4886960" y="8995601"/>
          <a:ext cx="113595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Major Problems (+50%)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84267</xdr:colOff>
      <xdr:row>41</xdr:row>
      <xdr:rowOff>184150</xdr:rowOff>
    </xdr:from>
    <xdr:to>
      <xdr:col>5</xdr:col>
      <xdr:colOff>47626</xdr:colOff>
      <xdr:row>48</xdr:row>
      <xdr:rowOff>917</xdr:rowOff>
    </xdr:to>
    <xdr:sp macro="" textlink="">
      <xdr:nvSpPr>
        <xdr:cNvPr id="126" name="MC_BR_D_reshoot_C_reviews_reshoot">
          <a:extLst>
            <a:ext uri="{FF2B5EF4-FFF2-40B4-BE49-F238E27FC236}">
              <a16:creationId xmlns:a16="http://schemas.microsoft.com/office/drawing/2014/main" id="{CD7275E0-C957-2699-E49D-8FE5CEC6761D}"/>
            </a:ext>
          </a:extLst>
        </xdr:cNvPr>
        <xdr:cNvSpPr/>
      </xdr:nvSpPr>
      <xdr:spPr>
        <a:xfrm>
          <a:off x="6842255" y="7937500"/>
          <a:ext cx="2263646" cy="1150267"/>
        </a:xfrm>
        <a:custGeom>
          <a:avLst/>
          <a:gdLst/>
          <a:ahLst/>
          <a:cxnLst/>
          <a:rect l="0" t="0" r="0" b="0"/>
          <a:pathLst>
            <a:path w="2263646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263645" y="0"/>
              </a:lnTo>
              <a:lnTo>
                <a:pt x="2263645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41</xdr:row>
      <xdr:rowOff>99251</xdr:rowOff>
    </xdr:from>
    <xdr:ext cx="990720" cy="182550"/>
    <xdr:sp macro="_xll.MC_OnBranchLabelClick" textlink="">
      <xdr:nvSpPr>
        <xdr:cNvPr id="127" name="MC_BN_D_reshoot_C_reviews_reshoot">
          <a:extLst>
            <a:ext uri="{FF2B5EF4-FFF2-40B4-BE49-F238E27FC236}">
              <a16:creationId xmlns:a16="http://schemas.microsoft.com/office/drawing/2014/main" id="{DEEDC7FD-54B5-FD23-8B07-128BA29010CD}"/>
            </a:ext>
          </a:extLst>
        </xdr:cNvPr>
        <xdr:cNvSpPr txBox="1"/>
      </xdr:nvSpPr>
      <xdr:spPr>
        <a:xfrm>
          <a:off x="7044372" y="7852601"/>
          <a:ext cx="99072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Expensive Reshoots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47</xdr:row>
      <xdr:rowOff>189143</xdr:rowOff>
    </xdr:from>
    <xdr:to>
      <xdr:col>5</xdr:col>
      <xdr:colOff>47626</xdr:colOff>
      <xdr:row>52</xdr:row>
      <xdr:rowOff>6351</xdr:rowOff>
    </xdr:to>
    <xdr:sp macro="" textlink="">
      <xdr:nvSpPr>
        <xdr:cNvPr id="128" name="MC_BR_D_reshoot_C_reviews_asis">
          <a:extLst>
            <a:ext uri="{FF2B5EF4-FFF2-40B4-BE49-F238E27FC236}">
              <a16:creationId xmlns:a16="http://schemas.microsoft.com/office/drawing/2014/main" id="{62CF6AF8-34FA-9270-2726-E71573961DF3}"/>
            </a:ext>
          </a:extLst>
        </xdr:cNvPr>
        <xdr:cNvSpPr/>
      </xdr:nvSpPr>
      <xdr:spPr>
        <a:xfrm>
          <a:off x="6842335" y="9085493"/>
          <a:ext cx="2263566" cy="769708"/>
        </a:xfrm>
        <a:custGeom>
          <a:avLst/>
          <a:gdLst/>
          <a:ahLst/>
          <a:cxnLst/>
          <a:rect l="0" t="0" r="0" b="0"/>
          <a:pathLst>
            <a:path w="22635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263565" y="757007"/>
              </a:lnTo>
              <a:lnTo>
                <a:pt x="22635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51</xdr:row>
      <xdr:rowOff>99251</xdr:rowOff>
    </xdr:from>
    <xdr:ext cx="694036" cy="182550"/>
    <xdr:sp macro="_xll.MC_OnBranchLabelClick" textlink="">
      <xdr:nvSpPr>
        <xdr:cNvPr id="129" name="MC_BN_D_reshoot_C_reviews_asis">
          <a:extLst>
            <a:ext uri="{FF2B5EF4-FFF2-40B4-BE49-F238E27FC236}">
              <a16:creationId xmlns:a16="http://schemas.microsoft.com/office/drawing/2014/main" id="{82854CA6-3A94-71B2-4353-1BDFFAB2A9D4}"/>
            </a:ext>
          </a:extLst>
        </xdr:cNvPr>
        <xdr:cNvSpPr txBox="1"/>
      </xdr:nvSpPr>
      <xdr:spPr>
        <a:xfrm>
          <a:off x="7044372" y="9757601"/>
          <a:ext cx="6940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Release As-Is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19</xdr:row>
      <xdr:rowOff>184150</xdr:rowOff>
    </xdr:from>
    <xdr:to>
      <xdr:col>5</xdr:col>
      <xdr:colOff>47626</xdr:colOff>
      <xdr:row>22</xdr:row>
      <xdr:rowOff>2545</xdr:rowOff>
    </xdr:to>
    <xdr:sp macro="" textlink="">
      <xdr:nvSpPr>
        <xdr:cNvPr id="130" name="MC_BR_C_reviews_big_T_big_hit">
          <a:extLst>
            <a:ext uri="{FF2B5EF4-FFF2-40B4-BE49-F238E27FC236}">
              <a16:creationId xmlns:a16="http://schemas.microsoft.com/office/drawing/2014/main" id="{060B19A2-CFCC-025A-D8C3-415C73717BDF}"/>
            </a:ext>
          </a:extLst>
        </xdr:cNvPr>
        <xdr:cNvSpPr/>
      </xdr:nvSpPr>
      <xdr:spPr>
        <a:xfrm>
          <a:off x="6842720" y="3746500"/>
          <a:ext cx="2263181" cy="389895"/>
        </a:xfrm>
        <a:custGeom>
          <a:avLst/>
          <a:gdLst/>
          <a:ahLst/>
          <a:cxnLst/>
          <a:rect l="0" t="0" r="0" b="0"/>
          <a:pathLst>
            <a:path w="22631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263180" y="0"/>
              </a:lnTo>
              <a:lnTo>
                <a:pt x="22631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19</xdr:row>
      <xdr:rowOff>99251</xdr:rowOff>
    </xdr:from>
    <xdr:ext cx="1055995" cy="182550"/>
    <xdr:sp macro="_xll.MC_OnBranchLabelClick" textlink="">
      <xdr:nvSpPr>
        <xdr:cNvPr id="131" name="MC_BN_C_reviews_big_T_big_hit">
          <a:extLst>
            <a:ext uri="{FF2B5EF4-FFF2-40B4-BE49-F238E27FC236}">
              <a16:creationId xmlns:a16="http://schemas.microsoft.com/office/drawing/2014/main" id="{4834EFAA-6668-7778-477C-F085DDF62EEB}"/>
            </a:ext>
          </a:extLst>
        </xdr:cNvPr>
        <xdr:cNvSpPr txBox="1"/>
      </xdr:nvSpPr>
      <xdr:spPr>
        <a:xfrm>
          <a:off x="7044372" y="3661601"/>
          <a:ext cx="10559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Acclaimed (90%+ RT)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21</xdr:row>
      <xdr:rowOff>187956</xdr:rowOff>
    </xdr:from>
    <xdr:to>
      <xdr:col>5</xdr:col>
      <xdr:colOff>47626</xdr:colOff>
      <xdr:row>24</xdr:row>
      <xdr:rowOff>6351</xdr:rowOff>
    </xdr:to>
    <xdr:sp macro="" textlink="">
      <xdr:nvSpPr>
        <xdr:cNvPr id="132" name="MC_BR_C_reviews_big_T_big_good">
          <a:extLst>
            <a:ext uri="{FF2B5EF4-FFF2-40B4-BE49-F238E27FC236}">
              <a16:creationId xmlns:a16="http://schemas.microsoft.com/office/drawing/2014/main" id="{F1C96A9B-CA74-3B12-A5C9-5D403B5D36F8}"/>
            </a:ext>
          </a:extLst>
        </xdr:cNvPr>
        <xdr:cNvSpPr/>
      </xdr:nvSpPr>
      <xdr:spPr>
        <a:xfrm>
          <a:off x="6842720" y="4131306"/>
          <a:ext cx="2263181" cy="389895"/>
        </a:xfrm>
        <a:custGeom>
          <a:avLst/>
          <a:gdLst/>
          <a:ahLst/>
          <a:cxnLst/>
          <a:rect l="0" t="0" r="0" b="0"/>
          <a:pathLst>
            <a:path w="22631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263180" y="377194"/>
              </a:lnTo>
              <a:lnTo>
                <a:pt x="22631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23</xdr:row>
      <xdr:rowOff>99251</xdr:rowOff>
    </xdr:from>
    <xdr:ext cx="711028" cy="182550"/>
    <xdr:sp macro="_xll.MC_OnBranchLabelClick" textlink="">
      <xdr:nvSpPr>
        <xdr:cNvPr id="133" name="MC_BN_C_reviews_big_T_big_good">
          <a:extLst>
            <a:ext uri="{FF2B5EF4-FFF2-40B4-BE49-F238E27FC236}">
              <a16:creationId xmlns:a16="http://schemas.microsoft.com/office/drawing/2014/main" id="{566333B0-AFD8-504D-C32E-6BDC4863CD88}"/>
            </a:ext>
          </a:extLst>
        </xdr:cNvPr>
        <xdr:cNvSpPr txBox="1"/>
      </xdr:nvSpPr>
      <xdr:spPr>
        <a:xfrm>
          <a:off x="7044372" y="4423601"/>
          <a:ext cx="71102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Well Received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21</xdr:row>
      <xdr:rowOff>189143</xdr:rowOff>
    </xdr:from>
    <xdr:to>
      <xdr:col>5</xdr:col>
      <xdr:colOff>47626</xdr:colOff>
      <xdr:row>26</xdr:row>
      <xdr:rowOff>6351</xdr:rowOff>
    </xdr:to>
    <xdr:sp macro="" textlink="">
      <xdr:nvSpPr>
        <xdr:cNvPr id="134" name="MC_BR_C_reviews_big_T_big_mixed">
          <a:extLst>
            <a:ext uri="{FF2B5EF4-FFF2-40B4-BE49-F238E27FC236}">
              <a16:creationId xmlns:a16="http://schemas.microsoft.com/office/drawing/2014/main" id="{7118DDE4-806F-3829-B4D4-B87397C2B2ED}"/>
            </a:ext>
          </a:extLst>
        </xdr:cNvPr>
        <xdr:cNvSpPr/>
      </xdr:nvSpPr>
      <xdr:spPr>
        <a:xfrm>
          <a:off x="6842335" y="4132493"/>
          <a:ext cx="2263566" cy="769708"/>
        </a:xfrm>
        <a:custGeom>
          <a:avLst/>
          <a:gdLst/>
          <a:ahLst/>
          <a:cxnLst/>
          <a:rect l="0" t="0" r="0" b="0"/>
          <a:pathLst>
            <a:path w="22635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263565" y="757007"/>
              </a:lnTo>
              <a:lnTo>
                <a:pt x="22635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25</xdr:row>
      <xdr:rowOff>99251</xdr:rowOff>
    </xdr:from>
    <xdr:ext cx="745204" cy="182550"/>
    <xdr:sp macro="_xll.MC_OnBranchLabelClick" textlink="">
      <xdr:nvSpPr>
        <xdr:cNvPr id="135" name="MC_BN_C_reviews_big_T_big_mixed">
          <a:extLst>
            <a:ext uri="{FF2B5EF4-FFF2-40B4-BE49-F238E27FC236}">
              <a16:creationId xmlns:a16="http://schemas.microsoft.com/office/drawing/2014/main" id="{5AFDBABA-158E-F15C-C08F-A5A24ECAF4B2}"/>
            </a:ext>
          </a:extLst>
        </xdr:cNvPr>
        <xdr:cNvSpPr txBox="1"/>
      </xdr:nvSpPr>
      <xdr:spPr>
        <a:xfrm>
          <a:off x="7044372" y="4804601"/>
          <a:ext cx="74520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Mixed Reviews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84267</xdr:colOff>
      <xdr:row>21</xdr:row>
      <xdr:rowOff>189584</xdr:rowOff>
    </xdr:from>
    <xdr:to>
      <xdr:col>5</xdr:col>
      <xdr:colOff>47626</xdr:colOff>
      <xdr:row>28</xdr:row>
      <xdr:rowOff>6351</xdr:rowOff>
    </xdr:to>
    <xdr:sp macro="" textlink="">
      <xdr:nvSpPr>
        <xdr:cNvPr id="136" name="MC_BR_C_reviews_big_T_big_flop">
          <a:extLst>
            <a:ext uri="{FF2B5EF4-FFF2-40B4-BE49-F238E27FC236}">
              <a16:creationId xmlns:a16="http://schemas.microsoft.com/office/drawing/2014/main" id="{C46FADED-E1A8-877C-2641-8839E54CD199}"/>
            </a:ext>
          </a:extLst>
        </xdr:cNvPr>
        <xdr:cNvSpPr/>
      </xdr:nvSpPr>
      <xdr:spPr>
        <a:xfrm>
          <a:off x="6842255" y="4132934"/>
          <a:ext cx="2263646" cy="1150267"/>
        </a:xfrm>
        <a:custGeom>
          <a:avLst/>
          <a:gdLst/>
          <a:ahLst/>
          <a:cxnLst/>
          <a:rect l="0" t="0" r="0" b="0"/>
          <a:pathLst>
            <a:path w="2263646" h="1150267">
              <a:moveTo>
                <a:pt x="12567" y="0"/>
              </a:moveTo>
              <a:lnTo>
                <a:pt x="179191" y="1143000"/>
              </a:lnTo>
              <a:lnTo>
                <a:pt x="172908" y="1137566"/>
              </a:lnTo>
              <a:lnTo>
                <a:pt x="2263645" y="1137566"/>
              </a:lnTo>
              <a:lnTo>
                <a:pt x="2263645" y="1150266"/>
              </a:lnTo>
              <a:lnTo>
                <a:pt x="172908" y="1150266"/>
              </a:lnTo>
              <a:lnTo>
                <a:pt x="166624" y="1144832"/>
              </a:lnTo>
              <a:lnTo>
                <a:pt x="0" y="183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27</xdr:row>
      <xdr:rowOff>99251</xdr:rowOff>
    </xdr:from>
    <xdr:ext cx="409151" cy="182550"/>
    <xdr:sp macro="_xll.MC_OnBranchLabelClick" textlink="">
      <xdr:nvSpPr>
        <xdr:cNvPr id="137" name="MC_BN_C_reviews_big_T_big_flop">
          <a:extLst>
            <a:ext uri="{FF2B5EF4-FFF2-40B4-BE49-F238E27FC236}">
              <a16:creationId xmlns:a16="http://schemas.microsoft.com/office/drawing/2014/main" id="{D25465AF-DA68-719A-4F3B-A13A9004D988}"/>
            </a:ext>
          </a:extLst>
        </xdr:cNvPr>
        <xdr:cNvSpPr txBox="1"/>
      </xdr:nvSpPr>
      <xdr:spPr>
        <a:xfrm>
          <a:off x="7044372" y="5185601"/>
          <a:ext cx="40915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Panned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31</xdr:row>
      <xdr:rowOff>184150</xdr:rowOff>
    </xdr:from>
    <xdr:to>
      <xdr:col>5</xdr:col>
      <xdr:colOff>47626</xdr:colOff>
      <xdr:row>34</xdr:row>
      <xdr:rowOff>2545</xdr:rowOff>
    </xdr:to>
    <xdr:sp macro="" textlink="">
      <xdr:nvSpPr>
        <xdr:cNvPr id="138" name="MC_BR_C_reviews_big_over_T_over_good">
          <a:extLst>
            <a:ext uri="{FF2B5EF4-FFF2-40B4-BE49-F238E27FC236}">
              <a16:creationId xmlns:a16="http://schemas.microsoft.com/office/drawing/2014/main" id="{EE017821-39A6-36D0-9C47-5967E6D3F309}"/>
            </a:ext>
          </a:extLst>
        </xdr:cNvPr>
        <xdr:cNvSpPr/>
      </xdr:nvSpPr>
      <xdr:spPr>
        <a:xfrm>
          <a:off x="6842720" y="6032500"/>
          <a:ext cx="2263181" cy="389895"/>
        </a:xfrm>
        <a:custGeom>
          <a:avLst/>
          <a:gdLst/>
          <a:ahLst/>
          <a:cxnLst/>
          <a:rect l="0" t="0" r="0" b="0"/>
          <a:pathLst>
            <a:path w="22631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263180" y="0"/>
              </a:lnTo>
              <a:lnTo>
                <a:pt x="22631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31</xdr:row>
      <xdr:rowOff>99251</xdr:rowOff>
    </xdr:from>
    <xdr:ext cx="711028" cy="182550"/>
    <xdr:sp macro="_xll.MC_OnBranchLabelClick" textlink="">
      <xdr:nvSpPr>
        <xdr:cNvPr id="139" name="MC_BN_C_reviews_big_over_T_over_good">
          <a:extLst>
            <a:ext uri="{FF2B5EF4-FFF2-40B4-BE49-F238E27FC236}">
              <a16:creationId xmlns:a16="http://schemas.microsoft.com/office/drawing/2014/main" id="{4709DAAB-CD09-EA2F-3F42-3B768CDDDEA2}"/>
            </a:ext>
          </a:extLst>
        </xdr:cNvPr>
        <xdr:cNvSpPr txBox="1"/>
      </xdr:nvSpPr>
      <xdr:spPr>
        <a:xfrm>
          <a:off x="7044372" y="5947601"/>
          <a:ext cx="71102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Well Received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33</xdr:row>
      <xdr:rowOff>187956</xdr:rowOff>
    </xdr:from>
    <xdr:to>
      <xdr:col>5</xdr:col>
      <xdr:colOff>47626</xdr:colOff>
      <xdr:row>36</xdr:row>
      <xdr:rowOff>6351</xdr:rowOff>
    </xdr:to>
    <xdr:sp macro="" textlink="">
      <xdr:nvSpPr>
        <xdr:cNvPr id="140" name="MC_BR_C_reviews_big_over_T_over_mixed">
          <a:extLst>
            <a:ext uri="{FF2B5EF4-FFF2-40B4-BE49-F238E27FC236}">
              <a16:creationId xmlns:a16="http://schemas.microsoft.com/office/drawing/2014/main" id="{ECFA8A86-F679-A5AC-7548-9A5B7946EAB2}"/>
            </a:ext>
          </a:extLst>
        </xdr:cNvPr>
        <xdr:cNvSpPr/>
      </xdr:nvSpPr>
      <xdr:spPr>
        <a:xfrm>
          <a:off x="6842720" y="6417306"/>
          <a:ext cx="2263181" cy="389895"/>
        </a:xfrm>
        <a:custGeom>
          <a:avLst/>
          <a:gdLst/>
          <a:ahLst/>
          <a:cxnLst/>
          <a:rect l="0" t="0" r="0" b="0"/>
          <a:pathLst>
            <a:path w="22631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263180" y="377194"/>
              </a:lnTo>
              <a:lnTo>
                <a:pt x="22631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35</xdr:row>
      <xdr:rowOff>99251</xdr:rowOff>
    </xdr:from>
    <xdr:ext cx="745204" cy="182550"/>
    <xdr:sp macro="_xll.MC_OnBranchLabelClick" textlink="">
      <xdr:nvSpPr>
        <xdr:cNvPr id="141" name="MC_BN_C_reviews_big_over_T_over_mixed">
          <a:extLst>
            <a:ext uri="{FF2B5EF4-FFF2-40B4-BE49-F238E27FC236}">
              <a16:creationId xmlns:a16="http://schemas.microsoft.com/office/drawing/2014/main" id="{29179CC2-D363-0E9D-E340-307969D7675D}"/>
            </a:ext>
          </a:extLst>
        </xdr:cNvPr>
        <xdr:cNvSpPr txBox="1"/>
      </xdr:nvSpPr>
      <xdr:spPr>
        <a:xfrm>
          <a:off x="7044372" y="6709601"/>
          <a:ext cx="74520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Mixed Reviews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33</xdr:row>
      <xdr:rowOff>189143</xdr:rowOff>
    </xdr:from>
    <xdr:to>
      <xdr:col>5</xdr:col>
      <xdr:colOff>47626</xdr:colOff>
      <xdr:row>38</xdr:row>
      <xdr:rowOff>6351</xdr:rowOff>
    </xdr:to>
    <xdr:sp macro="" textlink="">
      <xdr:nvSpPr>
        <xdr:cNvPr id="142" name="MC_BR_C_reviews_big_over_T_over_flop">
          <a:extLst>
            <a:ext uri="{FF2B5EF4-FFF2-40B4-BE49-F238E27FC236}">
              <a16:creationId xmlns:a16="http://schemas.microsoft.com/office/drawing/2014/main" id="{54AF8040-C6EF-8578-33F9-AA88D0BFAE2A}"/>
            </a:ext>
          </a:extLst>
        </xdr:cNvPr>
        <xdr:cNvSpPr/>
      </xdr:nvSpPr>
      <xdr:spPr>
        <a:xfrm>
          <a:off x="6842335" y="6418493"/>
          <a:ext cx="2263566" cy="769708"/>
        </a:xfrm>
        <a:custGeom>
          <a:avLst/>
          <a:gdLst/>
          <a:ahLst/>
          <a:cxnLst/>
          <a:rect l="0" t="0" r="0" b="0"/>
          <a:pathLst>
            <a:path w="22635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263565" y="757007"/>
              </a:lnTo>
              <a:lnTo>
                <a:pt x="22635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37</xdr:row>
      <xdr:rowOff>99251</xdr:rowOff>
    </xdr:from>
    <xdr:ext cx="409151" cy="182550"/>
    <xdr:sp macro="_xll.MC_OnBranchLabelClick" textlink="">
      <xdr:nvSpPr>
        <xdr:cNvPr id="143" name="MC_BN_C_reviews_big_over_T_over_flop">
          <a:extLst>
            <a:ext uri="{FF2B5EF4-FFF2-40B4-BE49-F238E27FC236}">
              <a16:creationId xmlns:a16="http://schemas.microsoft.com/office/drawing/2014/main" id="{55016AED-551F-5CFE-D8A1-AC9587D5D5F9}"/>
            </a:ext>
          </a:extLst>
        </xdr:cNvPr>
        <xdr:cNvSpPr txBox="1"/>
      </xdr:nvSpPr>
      <xdr:spPr>
        <a:xfrm>
          <a:off x="7044372" y="7090601"/>
          <a:ext cx="40915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Panned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39</xdr:row>
      <xdr:rowOff>184150</xdr:rowOff>
    </xdr:from>
    <xdr:to>
      <xdr:col>6</xdr:col>
      <xdr:colOff>47626</xdr:colOff>
      <xdr:row>42</xdr:row>
      <xdr:rowOff>2545</xdr:rowOff>
    </xdr:to>
    <xdr:sp macro="" textlink="">
      <xdr:nvSpPr>
        <xdr:cNvPr id="144" name="MC_BR_C_reviews_reshoot_T_reshoot_saved">
          <a:extLst>
            <a:ext uri="{FF2B5EF4-FFF2-40B4-BE49-F238E27FC236}">
              <a16:creationId xmlns:a16="http://schemas.microsoft.com/office/drawing/2014/main" id="{816A1807-A3F0-496A-AE14-8E92B9EAAB0D}"/>
            </a:ext>
          </a:extLst>
        </xdr:cNvPr>
        <xdr:cNvSpPr/>
      </xdr:nvSpPr>
      <xdr:spPr>
        <a:xfrm>
          <a:off x="9143008" y="7556500"/>
          <a:ext cx="2177456" cy="389895"/>
        </a:xfrm>
        <a:custGeom>
          <a:avLst/>
          <a:gdLst/>
          <a:ahLst/>
          <a:cxnLst/>
          <a:rect l="0" t="0" r="0" b="0"/>
          <a:pathLst>
            <a:path w="21774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177455" y="0"/>
              </a:lnTo>
              <a:lnTo>
                <a:pt x="21774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39</xdr:row>
      <xdr:rowOff>99251</xdr:rowOff>
    </xdr:from>
    <xdr:ext cx="893899" cy="182550"/>
    <xdr:sp macro="_xll.MC_OnBranchLabelClick" textlink="">
      <xdr:nvSpPr>
        <xdr:cNvPr id="145" name="MC_BN_C_reviews_reshoot_T_reshoot_saved">
          <a:extLst>
            <a:ext uri="{FF2B5EF4-FFF2-40B4-BE49-F238E27FC236}">
              <a16:creationId xmlns:a16="http://schemas.microsoft.com/office/drawing/2014/main" id="{29298E05-2ABD-7F05-91DA-8FF37026848A}"/>
            </a:ext>
          </a:extLst>
        </xdr:cNvPr>
        <xdr:cNvSpPr txBox="1"/>
      </xdr:nvSpPr>
      <xdr:spPr>
        <a:xfrm>
          <a:off x="9344660" y="7471601"/>
          <a:ext cx="89389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Reshoots Saved It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41</xdr:row>
      <xdr:rowOff>187956</xdr:rowOff>
    </xdr:from>
    <xdr:to>
      <xdr:col>6</xdr:col>
      <xdr:colOff>47626</xdr:colOff>
      <xdr:row>44</xdr:row>
      <xdr:rowOff>6351</xdr:rowOff>
    </xdr:to>
    <xdr:sp macro="" textlink="">
      <xdr:nvSpPr>
        <xdr:cNvPr id="146" name="MC_BR_C_reviews_reshoot_T_reshoot_mediocre">
          <a:extLst>
            <a:ext uri="{FF2B5EF4-FFF2-40B4-BE49-F238E27FC236}">
              <a16:creationId xmlns:a16="http://schemas.microsoft.com/office/drawing/2014/main" id="{AE932331-0A3D-6380-C12F-972681B090D0}"/>
            </a:ext>
          </a:extLst>
        </xdr:cNvPr>
        <xdr:cNvSpPr/>
      </xdr:nvSpPr>
      <xdr:spPr>
        <a:xfrm>
          <a:off x="9143008" y="7941306"/>
          <a:ext cx="2177456" cy="389895"/>
        </a:xfrm>
        <a:custGeom>
          <a:avLst/>
          <a:gdLst/>
          <a:ahLst/>
          <a:cxnLst/>
          <a:rect l="0" t="0" r="0" b="0"/>
          <a:pathLst>
            <a:path w="21774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177455" y="377194"/>
              </a:lnTo>
              <a:lnTo>
                <a:pt x="21774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43</xdr:row>
      <xdr:rowOff>99251</xdr:rowOff>
    </xdr:from>
    <xdr:ext cx="671146" cy="182550"/>
    <xdr:sp macro="_xll.MC_OnBranchLabelClick" textlink="">
      <xdr:nvSpPr>
        <xdr:cNvPr id="147" name="MC_BN_C_reviews_reshoot_T_reshoot_mediocre">
          <a:extLst>
            <a:ext uri="{FF2B5EF4-FFF2-40B4-BE49-F238E27FC236}">
              <a16:creationId xmlns:a16="http://schemas.microsoft.com/office/drawing/2014/main" id="{28A8DF9A-14FC-F3F4-7EC3-7E6BA162707B}"/>
            </a:ext>
          </a:extLst>
        </xdr:cNvPr>
        <xdr:cNvSpPr txBox="1"/>
      </xdr:nvSpPr>
      <xdr:spPr>
        <a:xfrm>
          <a:off x="9344660" y="8233601"/>
          <a:ext cx="67114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Still Mediocre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41</xdr:row>
      <xdr:rowOff>189143</xdr:rowOff>
    </xdr:from>
    <xdr:to>
      <xdr:col>6</xdr:col>
      <xdr:colOff>47626</xdr:colOff>
      <xdr:row>46</xdr:row>
      <xdr:rowOff>6351</xdr:rowOff>
    </xdr:to>
    <xdr:sp macro="" textlink="">
      <xdr:nvSpPr>
        <xdr:cNvPr id="148" name="MC_BR_C_reviews_reshoot_T_reshoot_bad">
          <a:extLst>
            <a:ext uri="{FF2B5EF4-FFF2-40B4-BE49-F238E27FC236}">
              <a16:creationId xmlns:a16="http://schemas.microsoft.com/office/drawing/2014/main" id="{C57B6F7E-5240-99A6-AE63-02E819123369}"/>
            </a:ext>
          </a:extLst>
        </xdr:cNvPr>
        <xdr:cNvSpPr/>
      </xdr:nvSpPr>
      <xdr:spPr>
        <a:xfrm>
          <a:off x="9142623" y="7942493"/>
          <a:ext cx="2177841" cy="769708"/>
        </a:xfrm>
        <a:custGeom>
          <a:avLst/>
          <a:gdLst/>
          <a:ahLst/>
          <a:cxnLst/>
          <a:rect l="0" t="0" r="0" b="0"/>
          <a:pathLst>
            <a:path w="21778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177840" y="757007"/>
              </a:lnTo>
              <a:lnTo>
                <a:pt x="21778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45</xdr:row>
      <xdr:rowOff>99251</xdr:rowOff>
    </xdr:from>
    <xdr:ext cx="431721" cy="182550"/>
    <xdr:sp macro="_xll.MC_OnBranchLabelClick" textlink="">
      <xdr:nvSpPr>
        <xdr:cNvPr id="149" name="MC_BN_C_reviews_reshoot_T_reshoot_bad">
          <a:extLst>
            <a:ext uri="{FF2B5EF4-FFF2-40B4-BE49-F238E27FC236}">
              <a16:creationId xmlns:a16="http://schemas.microsoft.com/office/drawing/2014/main" id="{D8CFB448-44A3-52BD-DA85-0B74C1B17746}"/>
            </a:ext>
          </a:extLst>
        </xdr:cNvPr>
        <xdr:cNvSpPr txBox="1"/>
      </xdr:nvSpPr>
      <xdr:spPr>
        <a:xfrm>
          <a:off x="9344660" y="8614601"/>
          <a:ext cx="43172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Still Bad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49</xdr:row>
      <xdr:rowOff>184150</xdr:rowOff>
    </xdr:from>
    <xdr:to>
      <xdr:col>6</xdr:col>
      <xdr:colOff>47626</xdr:colOff>
      <xdr:row>52</xdr:row>
      <xdr:rowOff>2545</xdr:rowOff>
    </xdr:to>
    <xdr:sp macro="" textlink="">
      <xdr:nvSpPr>
        <xdr:cNvPr id="150" name="MC_BR_C_reviews_asis_T_asis_ok">
          <a:extLst>
            <a:ext uri="{FF2B5EF4-FFF2-40B4-BE49-F238E27FC236}">
              <a16:creationId xmlns:a16="http://schemas.microsoft.com/office/drawing/2014/main" id="{8ABCD877-8B23-8540-3ED2-D1FD995BB820}"/>
            </a:ext>
          </a:extLst>
        </xdr:cNvPr>
        <xdr:cNvSpPr/>
      </xdr:nvSpPr>
      <xdr:spPr>
        <a:xfrm>
          <a:off x="9143008" y="9461500"/>
          <a:ext cx="2177456" cy="389895"/>
        </a:xfrm>
        <a:custGeom>
          <a:avLst/>
          <a:gdLst/>
          <a:ahLst/>
          <a:cxnLst/>
          <a:rect l="0" t="0" r="0" b="0"/>
          <a:pathLst>
            <a:path w="21774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177455" y="0"/>
              </a:lnTo>
              <a:lnTo>
                <a:pt x="21774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49</xdr:row>
      <xdr:rowOff>99251</xdr:rowOff>
    </xdr:from>
    <xdr:ext cx="768095" cy="182550"/>
    <xdr:sp macro="_xll.MC_OnBranchLabelClick" textlink="">
      <xdr:nvSpPr>
        <xdr:cNvPr id="151" name="MC_BN_C_reviews_asis_T_asis_ok">
          <a:extLst>
            <a:ext uri="{FF2B5EF4-FFF2-40B4-BE49-F238E27FC236}">
              <a16:creationId xmlns:a16="http://schemas.microsoft.com/office/drawing/2014/main" id="{C27CDF9F-CF80-69A9-297B-2CE21A3C7536}"/>
            </a:ext>
          </a:extLst>
        </xdr:cNvPr>
        <xdr:cNvSpPr txBox="1"/>
      </xdr:nvSpPr>
      <xdr:spPr>
        <a:xfrm>
          <a:off x="9344660" y="9376601"/>
          <a:ext cx="7680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Surprisingly OK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51</xdr:row>
      <xdr:rowOff>187956</xdr:rowOff>
    </xdr:from>
    <xdr:to>
      <xdr:col>6</xdr:col>
      <xdr:colOff>47626</xdr:colOff>
      <xdr:row>54</xdr:row>
      <xdr:rowOff>6351</xdr:rowOff>
    </xdr:to>
    <xdr:sp macro="" textlink="">
      <xdr:nvSpPr>
        <xdr:cNvPr id="152" name="MC_BR_C_reviews_asis_T_asis_poor">
          <a:extLst>
            <a:ext uri="{FF2B5EF4-FFF2-40B4-BE49-F238E27FC236}">
              <a16:creationId xmlns:a16="http://schemas.microsoft.com/office/drawing/2014/main" id="{116BA177-2702-8E08-DA32-D8B1471EBB02}"/>
            </a:ext>
          </a:extLst>
        </xdr:cNvPr>
        <xdr:cNvSpPr/>
      </xdr:nvSpPr>
      <xdr:spPr>
        <a:xfrm>
          <a:off x="9143008" y="9846306"/>
          <a:ext cx="2177456" cy="389895"/>
        </a:xfrm>
        <a:custGeom>
          <a:avLst/>
          <a:gdLst/>
          <a:ahLst/>
          <a:cxnLst/>
          <a:rect l="0" t="0" r="0" b="0"/>
          <a:pathLst>
            <a:path w="21774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177455" y="377194"/>
              </a:lnTo>
              <a:lnTo>
                <a:pt x="21774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53</xdr:row>
      <xdr:rowOff>99251</xdr:rowOff>
    </xdr:from>
    <xdr:ext cx="762645" cy="182550"/>
    <xdr:sp macro="_xll.MC_OnBranchLabelClick" textlink="">
      <xdr:nvSpPr>
        <xdr:cNvPr id="153" name="MC_BN_C_reviews_asis_T_asis_poor">
          <a:extLst>
            <a:ext uri="{FF2B5EF4-FFF2-40B4-BE49-F238E27FC236}">
              <a16:creationId xmlns:a16="http://schemas.microsoft.com/office/drawing/2014/main" id="{55098E76-E912-0598-FAA2-79AABE18E531}"/>
            </a:ext>
          </a:extLst>
        </xdr:cNvPr>
        <xdr:cNvSpPr txBox="1"/>
      </xdr:nvSpPr>
      <xdr:spPr>
        <a:xfrm>
          <a:off x="9344660" y="10138601"/>
          <a:ext cx="76264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Poor Reception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51</xdr:row>
      <xdr:rowOff>189143</xdr:rowOff>
    </xdr:from>
    <xdr:to>
      <xdr:col>6</xdr:col>
      <xdr:colOff>47626</xdr:colOff>
      <xdr:row>56</xdr:row>
      <xdr:rowOff>6351</xdr:rowOff>
    </xdr:to>
    <xdr:sp macro="" textlink="">
      <xdr:nvSpPr>
        <xdr:cNvPr id="154" name="MC_BR_C_reviews_asis_T_asis_disaster">
          <a:extLst>
            <a:ext uri="{FF2B5EF4-FFF2-40B4-BE49-F238E27FC236}">
              <a16:creationId xmlns:a16="http://schemas.microsoft.com/office/drawing/2014/main" id="{C7D66400-5348-BE66-B019-43D5F6842A44}"/>
            </a:ext>
          </a:extLst>
        </xdr:cNvPr>
        <xdr:cNvSpPr/>
      </xdr:nvSpPr>
      <xdr:spPr>
        <a:xfrm>
          <a:off x="9142623" y="9847493"/>
          <a:ext cx="2177841" cy="769708"/>
        </a:xfrm>
        <a:custGeom>
          <a:avLst/>
          <a:gdLst/>
          <a:ahLst/>
          <a:cxnLst/>
          <a:rect l="0" t="0" r="0" b="0"/>
          <a:pathLst>
            <a:path w="21778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177840" y="757007"/>
              </a:lnTo>
              <a:lnTo>
                <a:pt x="21778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55</xdr:row>
      <xdr:rowOff>99251</xdr:rowOff>
    </xdr:from>
    <xdr:ext cx="431657" cy="182550"/>
    <xdr:sp macro="_xll.MC_OnBranchLabelClick" textlink="">
      <xdr:nvSpPr>
        <xdr:cNvPr id="155" name="MC_BN_C_reviews_asis_T_asis_disaster">
          <a:extLst>
            <a:ext uri="{FF2B5EF4-FFF2-40B4-BE49-F238E27FC236}">
              <a16:creationId xmlns:a16="http://schemas.microsoft.com/office/drawing/2014/main" id="{0D4FFBB7-3A1C-0445-14D2-4C5AEA89BBB1}"/>
            </a:ext>
          </a:extLst>
        </xdr:cNvPr>
        <xdr:cNvSpPr txBox="1"/>
      </xdr:nvSpPr>
      <xdr:spPr>
        <a:xfrm>
          <a:off x="9344660" y="10519601"/>
          <a:ext cx="43165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Disaster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59</xdr:row>
      <xdr:rowOff>174625</xdr:rowOff>
    </xdr:from>
    <xdr:to>
      <xdr:col>4</xdr:col>
      <xdr:colOff>47626</xdr:colOff>
      <xdr:row>62</xdr:row>
      <xdr:rowOff>6362</xdr:rowOff>
    </xdr:to>
    <xdr:sp macro="" textlink="">
      <xdr:nvSpPr>
        <xdr:cNvPr id="156" name="MC_BR_C_prod_mid_T_mid_fav">
          <a:extLst>
            <a:ext uri="{FF2B5EF4-FFF2-40B4-BE49-F238E27FC236}">
              <a16:creationId xmlns:a16="http://schemas.microsoft.com/office/drawing/2014/main" id="{FDEB6CB1-44E3-5C32-3503-23C96035AF09}"/>
            </a:ext>
          </a:extLst>
        </xdr:cNvPr>
        <xdr:cNvSpPr/>
      </xdr:nvSpPr>
      <xdr:spPr>
        <a:xfrm>
          <a:off x="4676581" y="11356975"/>
          <a:ext cx="2129033" cy="403237"/>
        </a:xfrm>
        <a:custGeom>
          <a:avLst/>
          <a:gdLst/>
          <a:ahLst/>
          <a:cxnLst/>
          <a:rect l="0" t="0" r="0" b="0"/>
          <a:pathLst>
            <a:path w="2129033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129032" y="0"/>
              </a:lnTo>
              <a:lnTo>
                <a:pt x="2129032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59</xdr:row>
      <xdr:rowOff>99251</xdr:rowOff>
    </xdr:from>
    <xdr:ext cx="631327" cy="182550"/>
    <xdr:sp macro="_xll.MC_OnBranchLabelClick" textlink="">
      <xdr:nvSpPr>
        <xdr:cNvPr id="157" name="MC_BN_C_prod_mid_T_mid_fav">
          <a:extLst>
            <a:ext uri="{FF2B5EF4-FFF2-40B4-BE49-F238E27FC236}">
              <a16:creationId xmlns:a16="http://schemas.microsoft.com/office/drawing/2014/main" id="{C09FE3E1-9BB0-D738-8AF2-11BA2D649556}"/>
            </a:ext>
          </a:extLst>
        </xdr:cNvPr>
        <xdr:cNvSpPr txBox="1"/>
      </xdr:nvSpPr>
      <xdr:spPr>
        <a:xfrm>
          <a:off x="4886960" y="11281601"/>
          <a:ext cx="63132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Fan Favorite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61</xdr:row>
      <xdr:rowOff>184139</xdr:rowOff>
    </xdr:from>
    <xdr:to>
      <xdr:col>4</xdr:col>
      <xdr:colOff>47626</xdr:colOff>
      <xdr:row>64</xdr:row>
      <xdr:rowOff>15876</xdr:rowOff>
    </xdr:to>
    <xdr:sp macro="" textlink="">
      <xdr:nvSpPr>
        <xdr:cNvPr id="158" name="MC_BR_C_prod_mid_T_mid_solid">
          <a:extLst>
            <a:ext uri="{FF2B5EF4-FFF2-40B4-BE49-F238E27FC236}">
              <a16:creationId xmlns:a16="http://schemas.microsoft.com/office/drawing/2014/main" id="{F89C0BC1-3D8F-BA9C-FBCE-F84CFAF64116}"/>
            </a:ext>
          </a:extLst>
        </xdr:cNvPr>
        <xdr:cNvSpPr/>
      </xdr:nvSpPr>
      <xdr:spPr>
        <a:xfrm>
          <a:off x="4676581" y="11747489"/>
          <a:ext cx="2129033" cy="403237"/>
        </a:xfrm>
        <a:custGeom>
          <a:avLst/>
          <a:gdLst/>
          <a:ahLst/>
          <a:cxnLst/>
          <a:rect l="0" t="0" r="0" b="0"/>
          <a:pathLst>
            <a:path w="2129033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129032" y="371486"/>
              </a:lnTo>
              <a:lnTo>
                <a:pt x="2129032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63</xdr:row>
      <xdr:rowOff>99251</xdr:rowOff>
    </xdr:from>
    <xdr:ext cx="551498" cy="182550"/>
    <xdr:sp macro="_xll.MC_OnBranchLabelClick" textlink="">
      <xdr:nvSpPr>
        <xdr:cNvPr id="159" name="MC_BN_C_prod_mid_T_mid_solid">
          <a:extLst>
            <a:ext uri="{FF2B5EF4-FFF2-40B4-BE49-F238E27FC236}">
              <a16:creationId xmlns:a16="http://schemas.microsoft.com/office/drawing/2014/main" id="{235DC971-0835-9CF3-967F-610D041401EF}"/>
            </a:ext>
          </a:extLst>
        </xdr:cNvPr>
        <xdr:cNvSpPr txBox="1"/>
      </xdr:nvSpPr>
      <xdr:spPr>
        <a:xfrm>
          <a:off x="4886960" y="12043601"/>
          <a:ext cx="55149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Solid Entry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61</xdr:row>
      <xdr:rowOff>187109</xdr:rowOff>
    </xdr:from>
    <xdr:to>
      <xdr:col>4</xdr:col>
      <xdr:colOff>47626</xdr:colOff>
      <xdr:row>66</xdr:row>
      <xdr:rowOff>15876</xdr:rowOff>
    </xdr:to>
    <xdr:sp macro="" textlink="">
      <xdr:nvSpPr>
        <xdr:cNvPr id="160" name="MC_BR_C_prod_mid_T_mid_fatigue">
          <a:extLst>
            <a:ext uri="{FF2B5EF4-FFF2-40B4-BE49-F238E27FC236}">
              <a16:creationId xmlns:a16="http://schemas.microsoft.com/office/drawing/2014/main" id="{F96898ED-370C-01BE-22F6-EF90A23BE29A}"/>
            </a:ext>
          </a:extLst>
        </xdr:cNvPr>
        <xdr:cNvSpPr/>
      </xdr:nvSpPr>
      <xdr:spPr>
        <a:xfrm>
          <a:off x="4675617" y="11750459"/>
          <a:ext cx="2129997" cy="781267"/>
        </a:xfrm>
        <a:custGeom>
          <a:avLst/>
          <a:gdLst/>
          <a:ahLst/>
          <a:cxnLst/>
          <a:rect l="0" t="0" r="0" b="0"/>
          <a:pathLst>
            <a:path w="2129997" h="781267">
              <a:moveTo>
                <a:pt x="31017" y="0"/>
              </a:moveTo>
              <a:lnTo>
                <a:pt x="197642" y="762000"/>
              </a:lnTo>
              <a:lnTo>
                <a:pt x="182133" y="749516"/>
              </a:lnTo>
              <a:lnTo>
                <a:pt x="2129996" y="749516"/>
              </a:lnTo>
              <a:lnTo>
                <a:pt x="2129996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65</xdr:row>
      <xdr:rowOff>99251</xdr:rowOff>
    </xdr:from>
    <xdr:ext cx="876587" cy="182550"/>
    <xdr:sp macro="_xll.MC_OnBranchLabelClick" textlink="">
      <xdr:nvSpPr>
        <xdr:cNvPr id="161" name="MC_BN_C_prod_mid_T_mid_fatigue">
          <a:extLst>
            <a:ext uri="{FF2B5EF4-FFF2-40B4-BE49-F238E27FC236}">
              <a16:creationId xmlns:a16="http://schemas.microsoft.com/office/drawing/2014/main" id="{CA60FFB1-9F61-F621-D29B-4B9C8FD58200}"/>
            </a:ext>
          </a:extLst>
        </xdr:cNvPr>
        <xdr:cNvSpPr txBox="1"/>
      </xdr:nvSpPr>
      <xdr:spPr>
        <a:xfrm>
          <a:off x="4886960" y="12424601"/>
          <a:ext cx="87658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Franchise Fatigue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74842</xdr:colOff>
      <xdr:row>61</xdr:row>
      <xdr:rowOff>188210</xdr:rowOff>
    </xdr:from>
    <xdr:to>
      <xdr:col>4</xdr:col>
      <xdr:colOff>47626</xdr:colOff>
      <xdr:row>68</xdr:row>
      <xdr:rowOff>15876</xdr:rowOff>
    </xdr:to>
    <xdr:sp macro="" textlink="">
      <xdr:nvSpPr>
        <xdr:cNvPr id="162" name="MC_BR_C_prod_mid_T_mid_disaster">
          <a:extLst>
            <a:ext uri="{FF2B5EF4-FFF2-40B4-BE49-F238E27FC236}">
              <a16:creationId xmlns:a16="http://schemas.microsoft.com/office/drawing/2014/main" id="{BC224019-9593-87F1-F763-C3A577D04C2B}"/>
            </a:ext>
          </a:extLst>
        </xdr:cNvPr>
        <xdr:cNvSpPr/>
      </xdr:nvSpPr>
      <xdr:spPr>
        <a:xfrm>
          <a:off x="4675417" y="11751560"/>
          <a:ext cx="2130197" cy="1161166"/>
        </a:xfrm>
        <a:custGeom>
          <a:avLst/>
          <a:gdLst/>
          <a:ahLst/>
          <a:cxnLst/>
          <a:rect l="0" t="0" r="0" b="0"/>
          <a:pathLst>
            <a:path w="2130197" h="1161166">
              <a:moveTo>
                <a:pt x="31418" y="0"/>
              </a:moveTo>
              <a:lnTo>
                <a:pt x="198042" y="1143000"/>
              </a:lnTo>
              <a:lnTo>
                <a:pt x="182333" y="1129415"/>
              </a:lnTo>
              <a:lnTo>
                <a:pt x="2130196" y="1129415"/>
              </a:lnTo>
              <a:lnTo>
                <a:pt x="2130196" y="1161165"/>
              </a:lnTo>
              <a:lnTo>
                <a:pt x="182333" y="1161165"/>
              </a:lnTo>
              <a:lnTo>
                <a:pt x="166624" y="1147580"/>
              </a:lnTo>
              <a:lnTo>
                <a:pt x="0" y="45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67</xdr:row>
      <xdr:rowOff>99251</xdr:rowOff>
    </xdr:from>
    <xdr:ext cx="773610" cy="182550"/>
    <xdr:sp macro="_xll.MC_OnBranchLabelClick" textlink="">
      <xdr:nvSpPr>
        <xdr:cNvPr id="163" name="MC_BN_C_prod_mid_T_mid_disaster">
          <a:extLst>
            <a:ext uri="{FF2B5EF4-FFF2-40B4-BE49-F238E27FC236}">
              <a16:creationId xmlns:a16="http://schemas.microsoft.com/office/drawing/2014/main" id="{93923DF7-095E-20B9-B010-08409CD636F7}"/>
            </a:ext>
          </a:extLst>
        </xdr:cNvPr>
        <xdr:cNvSpPr txBox="1"/>
      </xdr:nvSpPr>
      <xdr:spPr>
        <a:xfrm>
          <a:off x="4886960" y="12805601"/>
          <a:ext cx="77361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Critical Disaster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69</xdr:row>
      <xdr:rowOff>184150</xdr:rowOff>
    </xdr:from>
    <xdr:to>
      <xdr:col>4</xdr:col>
      <xdr:colOff>47626</xdr:colOff>
      <xdr:row>72</xdr:row>
      <xdr:rowOff>2545</xdr:rowOff>
    </xdr:to>
    <xdr:sp macro="" textlink="">
      <xdr:nvSpPr>
        <xdr:cNvPr id="164" name="MC_BR_C_prod_low_T_low_breakout">
          <a:extLst>
            <a:ext uri="{FF2B5EF4-FFF2-40B4-BE49-F238E27FC236}">
              <a16:creationId xmlns:a16="http://schemas.microsoft.com/office/drawing/2014/main" id="{73793266-EBA9-3316-8429-7267220F7F39}"/>
            </a:ext>
          </a:extLst>
        </xdr:cNvPr>
        <xdr:cNvSpPr/>
      </xdr:nvSpPr>
      <xdr:spPr>
        <a:xfrm>
          <a:off x="4685308" y="13271500"/>
          <a:ext cx="2120306" cy="389895"/>
        </a:xfrm>
        <a:custGeom>
          <a:avLst/>
          <a:gdLst/>
          <a:ahLst/>
          <a:cxnLst/>
          <a:rect l="0" t="0" r="0" b="0"/>
          <a:pathLst>
            <a:path w="212030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120305" y="0"/>
              </a:lnTo>
              <a:lnTo>
                <a:pt x="212030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69</xdr:row>
      <xdr:rowOff>99250</xdr:rowOff>
    </xdr:from>
    <xdr:ext cx="619978" cy="182550"/>
    <xdr:sp macro="_xll.MC_OnBranchLabelClick" textlink="">
      <xdr:nvSpPr>
        <xdr:cNvPr id="165" name="MC_BN_C_prod_low_T_low_breakout">
          <a:extLst>
            <a:ext uri="{FF2B5EF4-FFF2-40B4-BE49-F238E27FC236}">
              <a16:creationId xmlns:a16="http://schemas.microsoft.com/office/drawing/2014/main" id="{0C7ABABC-D358-7DA9-B8C9-FFBD31DB5731}"/>
            </a:ext>
          </a:extLst>
        </xdr:cNvPr>
        <xdr:cNvSpPr txBox="1"/>
      </xdr:nvSpPr>
      <xdr:spPr>
        <a:xfrm>
          <a:off x="4886960" y="13186600"/>
          <a:ext cx="61997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Breakout Hit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71</xdr:row>
      <xdr:rowOff>187956</xdr:rowOff>
    </xdr:from>
    <xdr:to>
      <xdr:col>4</xdr:col>
      <xdr:colOff>47626</xdr:colOff>
      <xdr:row>74</xdr:row>
      <xdr:rowOff>6351</xdr:rowOff>
    </xdr:to>
    <xdr:sp macro="" textlink="">
      <xdr:nvSpPr>
        <xdr:cNvPr id="166" name="MC_BR_C_prod_low_T_low_festival">
          <a:extLst>
            <a:ext uri="{FF2B5EF4-FFF2-40B4-BE49-F238E27FC236}">
              <a16:creationId xmlns:a16="http://schemas.microsoft.com/office/drawing/2014/main" id="{49C991E1-A750-4308-5127-5723DED9C286}"/>
            </a:ext>
          </a:extLst>
        </xdr:cNvPr>
        <xdr:cNvSpPr/>
      </xdr:nvSpPr>
      <xdr:spPr>
        <a:xfrm>
          <a:off x="4685308" y="13656306"/>
          <a:ext cx="2120306" cy="389895"/>
        </a:xfrm>
        <a:custGeom>
          <a:avLst/>
          <a:gdLst/>
          <a:ahLst/>
          <a:cxnLst/>
          <a:rect l="0" t="0" r="0" b="0"/>
          <a:pathLst>
            <a:path w="212030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120305" y="377194"/>
              </a:lnTo>
              <a:lnTo>
                <a:pt x="212030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73</xdr:row>
      <xdr:rowOff>99250</xdr:rowOff>
    </xdr:from>
    <xdr:ext cx="762325" cy="182550"/>
    <xdr:sp macro="_xll.MC_OnBranchLabelClick" textlink="">
      <xdr:nvSpPr>
        <xdr:cNvPr id="167" name="MC_BN_C_prod_low_T_low_festival">
          <a:extLst>
            <a:ext uri="{FF2B5EF4-FFF2-40B4-BE49-F238E27FC236}">
              <a16:creationId xmlns:a16="http://schemas.microsoft.com/office/drawing/2014/main" id="{B16FFDDF-E196-1879-6821-8B6AB326BB53}"/>
            </a:ext>
          </a:extLst>
        </xdr:cNvPr>
        <xdr:cNvSpPr txBox="1"/>
      </xdr:nvSpPr>
      <xdr:spPr>
        <a:xfrm>
          <a:off x="4886960" y="13948600"/>
          <a:ext cx="76232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Festival Darling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71</xdr:row>
      <xdr:rowOff>189143</xdr:rowOff>
    </xdr:from>
    <xdr:to>
      <xdr:col>4</xdr:col>
      <xdr:colOff>47626</xdr:colOff>
      <xdr:row>76</xdr:row>
      <xdr:rowOff>6351</xdr:rowOff>
    </xdr:to>
    <xdr:sp macro="" textlink="">
      <xdr:nvSpPr>
        <xdr:cNvPr id="168" name="MC_BR_C_prod_low_T_low_limited">
          <a:extLst>
            <a:ext uri="{FF2B5EF4-FFF2-40B4-BE49-F238E27FC236}">
              <a16:creationId xmlns:a16="http://schemas.microsoft.com/office/drawing/2014/main" id="{F3985186-09D1-C3A2-D91F-C40298A26421}"/>
            </a:ext>
          </a:extLst>
        </xdr:cNvPr>
        <xdr:cNvSpPr/>
      </xdr:nvSpPr>
      <xdr:spPr>
        <a:xfrm>
          <a:off x="4684923" y="13657493"/>
          <a:ext cx="2120691" cy="769708"/>
        </a:xfrm>
        <a:custGeom>
          <a:avLst/>
          <a:gdLst/>
          <a:ahLst/>
          <a:cxnLst/>
          <a:rect l="0" t="0" r="0" b="0"/>
          <a:pathLst>
            <a:path w="212069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120690" y="757007"/>
              </a:lnTo>
              <a:lnTo>
                <a:pt x="212069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75</xdr:row>
      <xdr:rowOff>99250</xdr:rowOff>
    </xdr:from>
    <xdr:ext cx="791050" cy="182550"/>
    <xdr:sp macro="_xll.MC_OnBranchLabelClick" textlink="">
      <xdr:nvSpPr>
        <xdr:cNvPr id="169" name="MC_BN_C_prod_low_T_low_limited">
          <a:extLst>
            <a:ext uri="{FF2B5EF4-FFF2-40B4-BE49-F238E27FC236}">
              <a16:creationId xmlns:a16="http://schemas.microsoft.com/office/drawing/2014/main" id="{836C43D6-104E-85FF-5EFD-B6553FD0DB60}"/>
            </a:ext>
          </a:extLst>
        </xdr:cNvPr>
        <xdr:cNvSpPr txBox="1"/>
      </xdr:nvSpPr>
      <xdr:spPr>
        <a:xfrm>
          <a:off x="4886960" y="14329600"/>
          <a:ext cx="7910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Limited Release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71</xdr:row>
      <xdr:rowOff>189584</xdr:rowOff>
    </xdr:from>
    <xdr:to>
      <xdr:col>4</xdr:col>
      <xdr:colOff>47626</xdr:colOff>
      <xdr:row>78</xdr:row>
      <xdr:rowOff>6351</xdr:rowOff>
    </xdr:to>
    <xdr:sp macro="" textlink="">
      <xdr:nvSpPr>
        <xdr:cNvPr id="170" name="MC_BR_C_prod_low_T_low_streaming">
          <a:extLst>
            <a:ext uri="{FF2B5EF4-FFF2-40B4-BE49-F238E27FC236}">
              <a16:creationId xmlns:a16="http://schemas.microsoft.com/office/drawing/2014/main" id="{E092E5B2-4319-CACA-F55B-A5B5800C41B6}"/>
            </a:ext>
          </a:extLst>
        </xdr:cNvPr>
        <xdr:cNvSpPr/>
      </xdr:nvSpPr>
      <xdr:spPr>
        <a:xfrm>
          <a:off x="4684842" y="13657934"/>
          <a:ext cx="2120772" cy="1150267"/>
        </a:xfrm>
        <a:custGeom>
          <a:avLst/>
          <a:gdLst/>
          <a:ahLst/>
          <a:cxnLst/>
          <a:rect l="0" t="0" r="0" b="0"/>
          <a:pathLst>
            <a:path w="2120772" h="1150267">
              <a:moveTo>
                <a:pt x="12567" y="0"/>
              </a:moveTo>
              <a:lnTo>
                <a:pt x="179192" y="1143000"/>
              </a:lnTo>
              <a:lnTo>
                <a:pt x="172908" y="1137566"/>
              </a:lnTo>
              <a:lnTo>
                <a:pt x="2120771" y="1137566"/>
              </a:lnTo>
              <a:lnTo>
                <a:pt x="2120771" y="1150266"/>
              </a:lnTo>
              <a:lnTo>
                <a:pt x="172908" y="1150266"/>
              </a:lnTo>
              <a:lnTo>
                <a:pt x="166624" y="1144832"/>
              </a:lnTo>
              <a:lnTo>
                <a:pt x="0" y="183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77</xdr:row>
      <xdr:rowOff>99250</xdr:rowOff>
    </xdr:from>
    <xdr:ext cx="1019318" cy="182550"/>
    <xdr:sp macro="_xll.MC_OnBranchLabelClick" textlink="">
      <xdr:nvSpPr>
        <xdr:cNvPr id="171" name="MC_BN_C_prod_low_T_low_streaming">
          <a:extLst>
            <a:ext uri="{FF2B5EF4-FFF2-40B4-BE49-F238E27FC236}">
              <a16:creationId xmlns:a16="http://schemas.microsoft.com/office/drawing/2014/main" id="{17F65D65-5C1B-10B5-A1FE-897A87444E46}"/>
            </a:ext>
          </a:extLst>
        </xdr:cNvPr>
        <xdr:cNvSpPr txBox="1"/>
      </xdr:nvSpPr>
      <xdr:spPr>
        <a:xfrm>
          <a:off x="4886960" y="14710600"/>
          <a:ext cx="101931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Straight to Streaming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4763</xdr:colOff>
      <xdr:row>19</xdr:row>
      <xdr:rowOff>109537</xdr:rowOff>
    </xdr:from>
    <xdr:to>
      <xdr:col>5</xdr:col>
      <xdr:colOff>176213</xdr:colOff>
      <xdr:row>20</xdr:row>
      <xdr:rowOff>80962</xdr:rowOff>
    </xdr:to>
    <xdr:sp macro="_xll.MC_OnNodeClick" textlink="">
      <xdr:nvSpPr>
        <xdr:cNvPr id="172" name="MC_T_big_hit">
          <a:extLst>
            <a:ext uri="{FF2B5EF4-FFF2-40B4-BE49-F238E27FC236}">
              <a16:creationId xmlns:a16="http://schemas.microsoft.com/office/drawing/2014/main" id="{6F8EC877-A372-2743-2723-0B46DB464345}"/>
            </a:ext>
          </a:extLst>
        </xdr:cNvPr>
        <xdr:cNvSpPr/>
      </xdr:nvSpPr>
      <xdr:spPr>
        <a:xfrm rot="16200000">
          <a:off x="9067800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21</xdr:row>
      <xdr:rowOff>109538</xdr:rowOff>
    </xdr:from>
    <xdr:to>
      <xdr:col>4</xdr:col>
      <xdr:colOff>180975</xdr:colOff>
      <xdr:row>22</xdr:row>
      <xdr:rowOff>80963</xdr:rowOff>
    </xdr:to>
    <xdr:sp macro="_xll.MC_OnNodeClick" textlink="">
      <xdr:nvSpPr>
        <xdr:cNvPr id="173" name="MC_C_reviews_big">
          <a:extLst>
            <a:ext uri="{FF2B5EF4-FFF2-40B4-BE49-F238E27FC236}">
              <a16:creationId xmlns:a16="http://schemas.microsoft.com/office/drawing/2014/main" id="{9F0F26C5-D8D9-6A3C-C943-42A69A74F600}"/>
            </a:ext>
          </a:extLst>
        </xdr:cNvPr>
        <xdr:cNvSpPr/>
      </xdr:nvSpPr>
      <xdr:spPr>
        <a:xfrm>
          <a:off x="6767513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23</xdr:row>
      <xdr:rowOff>109537</xdr:rowOff>
    </xdr:from>
    <xdr:to>
      <xdr:col>5</xdr:col>
      <xdr:colOff>176213</xdr:colOff>
      <xdr:row>24</xdr:row>
      <xdr:rowOff>80962</xdr:rowOff>
    </xdr:to>
    <xdr:sp macro="_xll.MC_OnNodeClick" textlink="">
      <xdr:nvSpPr>
        <xdr:cNvPr id="174" name="MC_T_big_good">
          <a:extLst>
            <a:ext uri="{FF2B5EF4-FFF2-40B4-BE49-F238E27FC236}">
              <a16:creationId xmlns:a16="http://schemas.microsoft.com/office/drawing/2014/main" id="{F47B6F58-E9F1-B182-5018-162C60C5C6EE}"/>
            </a:ext>
          </a:extLst>
        </xdr:cNvPr>
        <xdr:cNvSpPr/>
      </xdr:nvSpPr>
      <xdr:spPr>
        <a:xfrm rot="16200000">
          <a:off x="9067800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25</xdr:row>
      <xdr:rowOff>109537</xdr:rowOff>
    </xdr:from>
    <xdr:to>
      <xdr:col>5</xdr:col>
      <xdr:colOff>176213</xdr:colOff>
      <xdr:row>26</xdr:row>
      <xdr:rowOff>80962</xdr:rowOff>
    </xdr:to>
    <xdr:sp macro="_xll.MC_OnNodeClick" textlink="">
      <xdr:nvSpPr>
        <xdr:cNvPr id="175" name="MC_T_big_mixed">
          <a:extLst>
            <a:ext uri="{FF2B5EF4-FFF2-40B4-BE49-F238E27FC236}">
              <a16:creationId xmlns:a16="http://schemas.microsoft.com/office/drawing/2014/main" id="{0C8A10E2-E57E-D106-06BD-99B83E5BB09A}"/>
            </a:ext>
          </a:extLst>
        </xdr:cNvPr>
        <xdr:cNvSpPr/>
      </xdr:nvSpPr>
      <xdr:spPr>
        <a:xfrm rot="16200000">
          <a:off x="9067800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27</xdr:row>
      <xdr:rowOff>109537</xdr:rowOff>
    </xdr:from>
    <xdr:to>
      <xdr:col>5</xdr:col>
      <xdr:colOff>176213</xdr:colOff>
      <xdr:row>28</xdr:row>
      <xdr:rowOff>80962</xdr:rowOff>
    </xdr:to>
    <xdr:sp macro="_xll.MC_OnNodeClick" textlink="">
      <xdr:nvSpPr>
        <xdr:cNvPr id="176" name="MC_T_big_flop">
          <a:extLst>
            <a:ext uri="{FF2B5EF4-FFF2-40B4-BE49-F238E27FC236}">
              <a16:creationId xmlns:a16="http://schemas.microsoft.com/office/drawing/2014/main" id="{84C74B3E-AD88-BE00-EDD3-A71DCCD612A1}"/>
            </a:ext>
          </a:extLst>
        </xdr:cNvPr>
        <xdr:cNvSpPr/>
      </xdr:nvSpPr>
      <xdr:spPr>
        <a:xfrm rot="16200000">
          <a:off x="9067800" y="519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29</xdr:row>
      <xdr:rowOff>109538</xdr:rowOff>
    </xdr:from>
    <xdr:to>
      <xdr:col>3</xdr:col>
      <xdr:colOff>180975</xdr:colOff>
      <xdr:row>30</xdr:row>
      <xdr:rowOff>80963</xdr:rowOff>
    </xdr:to>
    <xdr:sp macro="_xll.MC_OnNodeClick" textlink="">
      <xdr:nvSpPr>
        <xdr:cNvPr id="177" name="MC_C_prod_big">
          <a:extLst>
            <a:ext uri="{FF2B5EF4-FFF2-40B4-BE49-F238E27FC236}">
              <a16:creationId xmlns:a16="http://schemas.microsoft.com/office/drawing/2014/main" id="{CD8C569E-731F-3A03-696E-50102A8CB330}"/>
            </a:ext>
          </a:extLst>
        </xdr:cNvPr>
        <xdr:cNvSpPr/>
      </xdr:nvSpPr>
      <xdr:spPr>
        <a:xfrm>
          <a:off x="4610100" y="557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31</xdr:row>
      <xdr:rowOff>109537</xdr:rowOff>
    </xdr:from>
    <xdr:to>
      <xdr:col>5</xdr:col>
      <xdr:colOff>176213</xdr:colOff>
      <xdr:row>32</xdr:row>
      <xdr:rowOff>80962</xdr:rowOff>
    </xdr:to>
    <xdr:sp macro="_xll.MC_OnNodeClick" textlink="">
      <xdr:nvSpPr>
        <xdr:cNvPr id="178" name="MC_T_over_good">
          <a:extLst>
            <a:ext uri="{FF2B5EF4-FFF2-40B4-BE49-F238E27FC236}">
              <a16:creationId xmlns:a16="http://schemas.microsoft.com/office/drawing/2014/main" id="{3F774DB0-87A8-FBD0-7C27-56DD2FD5057F}"/>
            </a:ext>
          </a:extLst>
        </xdr:cNvPr>
        <xdr:cNvSpPr/>
      </xdr:nvSpPr>
      <xdr:spPr>
        <a:xfrm rot="16200000">
          <a:off x="9067800" y="595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33</xdr:row>
      <xdr:rowOff>109538</xdr:rowOff>
    </xdr:from>
    <xdr:to>
      <xdr:col>4</xdr:col>
      <xdr:colOff>180975</xdr:colOff>
      <xdr:row>34</xdr:row>
      <xdr:rowOff>80963</xdr:rowOff>
    </xdr:to>
    <xdr:sp macro="_xll.MC_OnNodeClick" textlink="">
      <xdr:nvSpPr>
        <xdr:cNvPr id="179" name="MC_C_reviews_big_over">
          <a:extLst>
            <a:ext uri="{FF2B5EF4-FFF2-40B4-BE49-F238E27FC236}">
              <a16:creationId xmlns:a16="http://schemas.microsoft.com/office/drawing/2014/main" id="{2417EAF6-1088-1511-4CF0-A1BF37504780}"/>
            </a:ext>
          </a:extLst>
        </xdr:cNvPr>
        <xdr:cNvSpPr/>
      </xdr:nvSpPr>
      <xdr:spPr>
        <a:xfrm>
          <a:off x="6767513" y="6338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35</xdr:row>
      <xdr:rowOff>109537</xdr:rowOff>
    </xdr:from>
    <xdr:to>
      <xdr:col>5</xdr:col>
      <xdr:colOff>176213</xdr:colOff>
      <xdr:row>36</xdr:row>
      <xdr:rowOff>80962</xdr:rowOff>
    </xdr:to>
    <xdr:sp macro="_xll.MC_OnNodeClick" textlink="">
      <xdr:nvSpPr>
        <xdr:cNvPr id="180" name="MC_T_over_mixed">
          <a:extLst>
            <a:ext uri="{FF2B5EF4-FFF2-40B4-BE49-F238E27FC236}">
              <a16:creationId xmlns:a16="http://schemas.microsoft.com/office/drawing/2014/main" id="{686C240F-BA3B-555E-BF18-39DE436E2754}"/>
            </a:ext>
          </a:extLst>
        </xdr:cNvPr>
        <xdr:cNvSpPr/>
      </xdr:nvSpPr>
      <xdr:spPr>
        <a:xfrm rot="16200000">
          <a:off x="9067800" y="671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37</xdr:row>
      <xdr:rowOff>109537</xdr:rowOff>
    </xdr:from>
    <xdr:to>
      <xdr:col>5</xdr:col>
      <xdr:colOff>176213</xdr:colOff>
      <xdr:row>38</xdr:row>
      <xdr:rowOff>80962</xdr:rowOff>
    </xdr:to>
    <xdr:sp macro="_xll.MC_OnNodeClick" textlink="">
      <xdr:nvSpPr>
        <xdr:cNvPr id="181" name="MC_T_over_flop">
          <a:extLst>
            <a:ext uri="{FF2B5EF4-FFF2-40B4-BE49-F238E27FC236}">
              <a16:creationId xmlns:a16="http://schemas.microsoft.com/office/drawing/2014/main" id="{1044D847-A597-C3F0-2F3F-3CE290A6347C}"/>
            </a:ext>
          </a:extLst>
        </xdr:cNvPr>
        <xdr:cNvSpPr/>
      </xdr:nvSpPr>
      <xdr:spPr>
        <a:xfrm rot="16200000">
          <a:off x="9067800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39</xdr:row>
      <xdr:rowOff>109537</xdr:rowOff>
    </xdr:from>
    <xdr:to>
      <xdr:col>6</xdr:col>
      <xdr:colOff>176213</xdr:colOff>
      <xdr:row>40</xdr:row>
      <xdr:rowOff>80962</xdr:rowOff>
    </xdr:to>
    <xdr:sp macro="_xll.MC_OnNodeClick" textlink="">
      <xdr:nvSpPr>
        <xdr:cNvPr id="182" name="MC_T_reshoot_saved">
          <a:extLst>
            <a:ext uri="{FF2B5EF4-FFF2-40B4-BE49-F238E27FC236}">
              <a16:creationId xmlns:a16="http://schemas.microsoft.com/office/drawing/2014/main" id="{82AE4B09-6BBF-2F36-6DB0-0D791C76EA2C}"/>
            </a:ext>
          </a:extLst>
        </xdr:cNvPr>
        <xdr:cNvSpPr/>
      </xdr:nvSpPr>
      <xdr:spPr>
        <a:xfrm rot="16200000">
          <a:off x="11282363" y="747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41</xdr:row>
      <xdr:rowOff>109538</xdr:rowOff>
    </xdr:from>
    <xdr:to>
      <xdr:col>5</xdr:col>
      <xdr:colOff>180975</xdr:colOff>
      <xdr:row>42</xdr:row>
      <xdr:rowOff>80963</xdr:rowOff>
    </xdr:to>
    <xdr:sp macro="_xll.MC_OnNodeClick" textlink="">
      <xdr:nvSpPr>
        <xdr:cNvPr id="183" name="MC_C_reviews_reshoot">
          <a:extLst>
            <a:ext uri="{FF2B5EF4-FFF2-40B4-BE49-F238E27FC236}">
              <a16:creationId xmlns:a16="http://schemas.microsoft.com/office/drawing/2014/main" id="{A7A2FC4A-BD84-19DB-8EA6-D61671935661}"/>
            </a:ext>
          </a:extLst>
        </xdr:cNvPr>
        <xdr:cNvSpPr/>
      </xdr:nvSpPr>
      <xdr:spPr>
        <a:xfrm>
          <a:off x="9067800" y="786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43</xdr:row>
      <xdr:rowOff>109537</xdr:rowOff>
    </xdr:from>
    <xdr:to>
      <xdr:col>6</xdr:col>
      <xdr:colOff>176213</xdr:colOff>
      <xdr:row>44</xdr:row>
      <xdr:rowOff>80962</xdr:rowOff>
    </xdr:to>
    <xdr:sp macro="_xll.MC_OnNodeClick" textlink="">
      <xdr:nvSpPr>
        <xdr:cNvPr id="184" name="MC_T_reshoot_mediocre">
          <a:extLst>
            <a:ext uri="{FF2B5EF4-FFF2-40B4-BE49-F238E27FC236}">
              <a16:creationId xmlns:a16="http://schemas.microsoft.com/office/drawing/2014/main" id="{1F836195-3B81-9D48-6465-EA35D66D5B16}"/>
            </a:ext>
          </a:extLst>
        </xdr:cNvPr>
        <xdr:cNvSpPr/>
      </xdr:nvSpPr>
      <xdr:spPr>
        <a:xfrm rot="16200000">
          <a:off x="11282363" y="823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45</xdr:row>
      <xdr:rowOff>109537</xdr:rowOff>
    </xdr:from>
    <xdr:to>
      <xdr:col>6</xdr:col>
      <xdr:colOff>176213</xdr:colOff>
      <xdr:row>46</xdr:row>
      <xdr:rowOff>80962</xdr:rowOff>
    </xdr:to>
    <xdr:sp macro="_xll.MC_OnNodeClick" textlink="">
      <xdr:nvSpPr>
        <xdr:cNvPr id="185" name="MC_T_reshoot_bad">
          <a:extLst>
            <a:ext uri="{FF2B5EF4-FFF2-40B4-BE49-F238E27FC236}">
              <a16:creationId xmlns:a16="http://schemas.microsoft.com/office/drawing/2014/main" id="{F775DE8A-9124-77FF-42D5-5CACA7141821}"/>
            </a:ext>
          </a:extLst>
        </xdr:cNvPr>
        <xdr:cNvSpPr/>
      </xdr:nvSpPr>
      <xdr:spPr>
        <a:xfrm rot="16200000">
          <a:off x="11282363" y="862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47</xdr:row>
      <xdr:rowOff>109538</xdr:rowOff>
    </xdr:from>
    <xdr:to>
      <xdr:col>4</xdr:col>
      <xdr:colOff>180975</xdr:colOff>
      <xdr:row>48</xdr:row>
      <xdr:rowOff>80963</xdr:rowOff>
    </xdr:to>
    <xdr:sp macro="_xll.MC_OnNodeClick" textlink="">
      <xdr:nvSpPr>
        <xdr:cNvPr id="186" name="MC_D_reshoot">
          <a:extLst>
            <a:ext uri="{FF2B5EF4-FFF2-40B4-BE49-F238E27FC236}">
              <a16:creationId xmlns:a16="http://schemas.microsoft.com/office/drawing/2014/main" id="{34C5C050-73CB-622D-5D86-A568F77461A4}"/>
            </a:ext>
          </a:extLst>
        </xdr:cNvPr>
        <xdr:cNvSpPr/>
      </xdr:nvSpPr>
      <xdr:spPr>
        <a:xfrm>
          <a:off x="6767513" y="9005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49</xdr:row>
      <xdr:rowOff>109537</xdr:rowOff>
    </xdr:from>
    <xdr:to>
      <xdr:col>6</xdr:col>
      <xdr:colOff>176213</xdr:colOff>
      <xdr:row>50</xdr:row>
      <xdr:rowOff>80962</xdr:rowOff>
    </xdr:to>
    <xdr:sp macro="_xll.MC_OnNodeClick" textlink="">
      <xdr:nvSpPr>
        <xdr:cNvPr id="187" name="MC_T_asis_ok">
          <a:extLst>
            <a:ext uri="{FF2B5EF4-FFF2-40B4-BE49-F238E27FC236}">
              <a16:creationId xmlns:a16="http://schemas.microsoft.com/office/drawing/2014/main" id="{A56925B4-EE8F-C344-A7AD-57F9FEFE4A7A}"/>
            </a:ext>
          </a:extLst>
        </xdr:cNvPr>
        <xdr:cNvSpPr/>
      </xdr:nvSpPr>
      <xdr:spPr>
        <a:xfrm rot="16200000">
          <a:off x="11282363" y="938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51</xdr:row>
      <xdr:rowOff>109538</xdr:rowOff>
    </xdr:from>
    <xdr:to>
      <xdr:col>5</xdr:col>
      <xdr:colOff>180975</xdr:colOff>
      <xdr:row>52</xdr:row>
      <xdr:rowOff>80963</xdr:rowOff>
    </xdr:to>
    <xdr:sp macro="_xll.MC_OnNodeClick" textlink="">
      <xdr:nvSpPr>
        <xdr:cNvPr id="188" name="MC_C_reviews_asis">
          <a:extLst>
            <a:ext uri="{FF2B5EF4-FFF2-40B4-BE49-F238E27FC236}">
              <a16:creationId xmlns:a16="http://schemas.microsoft.com/office/drawing/2014/main" id="{5604F042-2D67-C83C-6BB3-F99C857C7D2D}"/>
            </a:ext>
          </a:extLst>
        </xdr:cNvPr>
        <xdr:cNvSpPr/>
      </xdr:nvSpPr>
      <xdr:spPr>
        <a:xfrm>
          <a:off x="9067800" y="976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53</xdr:row>
      <xdr:rowOff>109537</xdr:rowOff>
    </xdr:from>
    <xdr:to>
      <xdr:col>6</xdr:col>
      <xdr:colOff>176213</xdr:colOff>
      <xdr:row>54</xdr:row>
      <xdr:rowOff>80962</xdr:rowOff>
    </xdr:to>
    <xdr:sp macro="_xll.MC_OnNodeClick" textlink="">
      <xdr:nvSpPr>
        <xdr:cNvPr id="189" name="MC_T_asis_poor">
          <a:extLst>
            <a:ext uri="{FF2B5EF4-FFF2-40B4-BE49-F238E27FC236}">
              <a16:creationId xmlns:a16="http://schemas.microsoft.com/office/drawing/2014/main" id="{C9A565D1-4D43-4774-4FF5-989A37DE5296}"/>
            </a:ext>
          </a:extLst>
        </xdr:cNvPr>
        <xdr:cNvSpPr/>
      </xdr:nvSpPr>
      <xdr:spPr>
        <a:xfrm rot="16200000">
          <a:off x="11282363" y="1014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55</xdr:row>
      <xdr:rowOff>109537</xdr:rowOff>
    </xdr:from>
    <xdr:to>
      <xdr:col>6</xdr:col>
      <xdr:colOff>176213</xdr:colOff>
      <xdr:row>56</xdr:row>
      <xdr:rowOff>80962</xdr:rowOff>
    </xdr:to>
    <xdr:sp macro="_xll.MC_OnNodeClick" textlink="">
      <xdr:nvSpPr>
        <xdr:cNvPr id="190" name="MC_T_asis_disaster">
          <a:extLst>
            <a:ext uri="{FF2B5EF4-FFF2-40B4-BE49-F238E27FC236}">
              <a16:creationId xmlns:a16="http://schemas.microsoft.com/office/drawing/2014/main" id="{E9BFB9BB-206F-D048-8C9B-9196A87A3AD4}"/>
            </a:ext>
          </a:extLst>
        </xdr:cNvPr>
        <xdr:cNvSpPr/>
      </xdr:nvSpPr>
      <xdr:spPr>
        <a:xfrm rot="16200000">
          <a:off x="11282363" y="1052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57</xdr:row>
      <xdr:rowOff>109538</xdr:rowOff>
    </xdr:from>
    <xdr:to>
      <xdr:col>2</xdr:col>
      <xdr:colOff>180975</xdr:colOff>
      <xdr:row>58</xdr:row>
      <xdr:rowOff>80963</xdr:rowOff>
    </xdr:to>
    <xdr:sp macro="_xll.MC_OnNodeClick" textlink="">
      <xdr:nvSpPr>
        <xdr:cNvPr id="191" name="MC_D_root">
          <a:extLst>
            <a:ext uri="{FF2B5EF4-FFF2-40B4-BE49-F238E27FC236}">
              <a16:creationId xmlns:a16="http://schemas.microsoft.com/office/drawing/2014/main" id="{0B05FD9B-9F04-085B-BA0C-3422946CF322}"/>
            </a:ext>
          </a:extLst>
        </xdr:cNvPr>
        <xdr:cNvSpPr/>
      </xdr:nvSpPr>
      <xdr:spPr>
        <a:xfrm>
          <a:off x="2533650" y="10910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59</xdr:row>
      <xdr:rowOff>109537</xdr:rowOff>
    </xdr:from>
    <xdr:to>
      <xdr:col>4</xdr:col>
      <xdr:colOff>176213</xdr:colOff>
      <xdr:row>60</xdr:row>
      <xdr:rowOff>80962</xdr:rowOff>
    </xdr:to>
    <xdr:sp macro="_xll.MC_OnNodeClick" textlink="">
      <xdr:nvSpPr>
        <xdr:cNvPr id="192" name="MC_T_mid_fav">
          <a:extLst>
            <a:ext uri="{FF2B5EF4-FFF2-40B4-BE49-F238E27FC236}">
              <a16:creationId xmlns:a16="http://schemas.microsoft.com/office/drawing/2014/main" id="{02AC1E8A-68E1-5961-E5BA-C889BC80CE7E}"/>
            </a:ext>
          </a:extLst>
        </xdr:cNvPr>
        <xdr:cNvSpPr/>
      </xdr:nvSpPr>
      <xdr:spPr>
        <a:xfrm rot="16200000">
          <a:off x="6767513" y="1128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61</xdr:row>
      <xdr:rowOff>109538</xdr:rowOff>
    </xdr:from>
    <xdr:to>
      <xdr:col>3</xdr:col>
      <xdr:colOff>180975</xdr:colOff>
      <xdr:row>62</xdr:row>
      <xdr:rowOff>80963</xdr:rowOff>
    </xdr:to>
    <xdr:sp macro="_xll.MC_OnNodeClick" textlink="">
      <xdr:nvSpPr>
        <xdr:cNvPr id="193" name="MC_C_prod_mid">
          <a:extLst>
            <a:ext uri="{FF2B5EF4-FFF2-40B4-BE49-F238E27FC236}">
              <a16:creationId xmlns:a16="http://schemas.microsoft.com/office/drawing/2014/main" id="{27BD5702-22F5-EC5B-F32C-5393E39DB273}"/>
            </a:ext>
          </a:extLst>
        </xdr:cNvPr>
        <xdr:cNvSpPr/>
      </xdr:nvSpPr>
      <xdr:spPr>
        <a:xfrm>
          <a:off x="4610100" y="1167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63</xdr:row>
      <xdr:rowOff>109537</xdr:rowOff>
    </xdr:from>
    <xdr:to>
      <xdr:col>4</xdr:col>
      <xdr:colOff>176213</xdr:colOff>
      <xdr:row>64</xdr:row>
      <xdr:rowOff>80962</xdr:rowOff>
    </xdr:to>
    <xdr:sp macro="_xll.MC_OnNodeClick" textlink="">
      <xdr:nvSpPr>
        <xdr:cNvPr id="194" name="MC_T_mid_solid">
          <a:extLst>
            <a:ext uri="{FF2B5EF4-FFF2-40B4-BE49-F238E27FC236}">
              <a16:creationId xmlns:a16="http://schemas.microsoft.com/office/drawing/2014/main" id="{F7FC4BA6-8E13-12B7-ED90-429D23F1A702}"/>
            </a:ext>
          </a:extLst>
        </xdr:cNvPr>
        <xdr:cNvSpPr/>
      </xdr:nvSpPr>
      <xdr:spPr>
        <a:xfrm rot="16200000">
          <a:off x="6767513" y="1204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65</xdr:row>
      <xdr:rowOff>109537</xdr:rowOff>
    </xdr:from>
    <xdr:to>
      <xdr:col>4</xdr:col>
      <xdr:colOff>176213</xdr:colOff>
      <xdr:row>66</xdr:row>
      <xdr:rowOff>80962</xdr:rowOff>
    </xdr:to>
    <xdr:sp macro="_xll.MC_OnNodeClick" textlink="">
      <xdr:nvSpPr>
        <xdr:cNvPr id="195" name="MC_T_mid_fatigue">
          <a:extLst>
            <a:ext uri="{FF2B5EF4-FFF2-40B4-BE49-F238E27FC236}">
              <a16:creationId xmlns:a16="http://schemas.microsoft.com/office/drawing/2014/main" id="{ACF302FF-4725-4F6B-77E9-0DE6CCCB705B}"/>
            </a:ext>
          </a:extLst>
        </xdr:cNvPr>
        <xdr:cNvSpPr/>
      </xdr:nvSpPr>
      <xdr:spPr>
        <a:xfrm rot="16200000">
          <a:off x="6767513" y="1243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67</xdr:row>
      <xdr:rowOff>109537</xdr:rowOff>
    </xdr:from>
    <xdr:to>
      <xdr:col>4</xdr:col>
      <xdr:colOff>176213</xdr:colOff>
      <xdr:row>68</xdr:row>
      <xdr:rowOff>80962</xdr:rowOff>
    </xdr:to>
    <xdr:sp macro="_xll.MC_OnNodeClick" textlink="">
      <xdr:nvSpPr>
        <xdr:cNvPr id="196" name="MC_T_mid_disaster">
          <a:extLst>
            <a:ext uri="{FF2B5EF4-FFF2-40B4-BE49-F238E27FC236}">
              <a16:creationId xmlns:a16="http://schemas.microsoft.com/office/drawing/2014/main" id="{2D49C7BB-C730-7A18-3EF3-90083F870239}"/>
            </a:ext>
          </a:extLst>
        </xdr:cNvPr>
        <xdr:cNvSpPr/>
      </xdr:nvSpPr>
      <xdr:spPr>
        <a:xfrm rot="16200000">
          <a:off x="6767513" y="12811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69</xdr:row>
      <xdr:rowOff>109537</xdr:rowOff>
    </xdr:from>
    <xdr:to>
      <xdr:col>4</xdr:col>
      <xdr:colOff>176213</xdr:colOff>
      <xdr:row>70</xdr:row>
      <xdr:rowOff>80962</xdr:rowOff>
    </xdr:to>
    <xdr:sp macro="_xll.MC_OnNodeClick" textlink="">
      <xdr:nvSpPr>
        <xdr:cNvPr id="197" name="MC_T_low_breakout">
          <a:extLst>
            <a:ext uri="{FF2B5EF4-FFF2-40B4-BE49-F238E27FC236}">
              <a16:creationId xmlns:a16="http://schemas.microsoft.com/office/drawing/2014/main" id="{60E8B950-EC2B-9F15-B48A-9591A9F7F60E}"/>
            </a:ext>
          </a:extLst>
        </xdr:cNvPr>
        <xdr:cNvSpPr/>
      </xdr:nvSpPr>
      <xdr:spPr>
        <a:xfrm rot="16200000">
          <a:off x="6767513" y="1319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71</xdr:row>
      <xdr:rowOff>109538</xdr:rowOff>
    </xdr:from>
    <xdr:to>
      <xdr:col>3</xdr:col>
      <xdr:colOff>180975</xdr:colOff>
      <xdr:row>72</xdr:row>
      <xdr:rowOff>80963</xdr:rowOff>
    </xdr:to>
    <xdr:sp macro="_xll.MC_OnNodeClick" textlink="">
      <xdr:nvSpPr>
        <xdr:cNvPr id="198" name="MC_C_prod_low">
          <a:extLst>
            <a:ext uri="{FF2B5EF4-FFF2-40B4-BE49-F238E27FC236}">
              <a16:creationId xmlns:a16="http://schemas.microsoft.com/office/drawing/2014/main" id="{8FA22172-6088-22A3-1AF4-588F4567B7C9}"/>
            </a:ext>
          </a:extLst>
        </xdr:cNvPr>
        <xdr:cNvSpPr/>
      </xdr:nvSpPr>
      <xdr:spPr>
        <a:xfrm>
          <a:off x="4610100" y="1357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73</xdr:row>
      <xdr:rowOff>109537</xdr:rowOff>
    </xdr:from>
    <xdr:to>
      <xdr:col>4</xdr:col>
      <xdr:colOff>176213</xdr:colOff>
      <xdr:row>74</xdr:row>
      <xdr:rowOff>80962</xdr:rowOff>
    </xdr:to>
    <xdr:sp macro="_xll.MC_OnNodeClick" textlink="">
      <xdr:nvSpPr>
        <xdr:cNvPr id="199" name="MC_T_low_festival">
          <a:extLst>
            <a:ext uri="{FF2B5EF4-FFF2-40B4-BE49-F238E27FC236}">
              <a16:creationId xmlns:a16="http://schemas.microsoft.com/office/drawing/2014/main" id="{657403AA-3DF9-F5B3-D2A7-FBD6107D8FD9}"/>
            </a:ext>
          </a:extLst>
        </xdr:cNvPr>
        <xdr:cNvSpPr/>
      </xdr:nvSpPr>
      <xdr:spPr>
        <a:xfrm rot="16200000">
          <a:off x="6767513" y="1395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75</xdr:row>
      <xdr:rowOff>109537</xdr:rowOff>
    </xdr:from>
    <xdr:to>
      <xdr:col>4</xdr:col>
      <xdr:colOff>176213</xdr:colOff>
      <xdr:row>76</xdr:row>
      <xdr:rowOff>80962</xdr:rowOff>
    </xdr:to>
    <xdr:sp macro="_xll.MC_OnNodeClick" textlink="">
      <xdr:nvSpPr>
        <xdr:cNvPr id="200" name="MC_T_low_limited">
          <a:extLst>
            <a:ext uri="{FF2B5EF4-FFF2-40B4-BE49-F238E27FC236}">
              <a16:creationId xmlns:a16="http://schemas.microsoft.com/office/drawing/2014/main" id="{02FC8015-8253-3B15-B86E-71AC8B705C35}"/>
            </a:ext>
          </a:extLst>
        </xdr:cNvPr>
        <xdr:cNvSpPr/>
      </xdr:nvSpPr>
      <xdr:spPr>
        <a:xfrm rot="16200000">
          <a:off x="6767513" y="1433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77</xdr:row>
      <xdr:rowOff>109537</xdr:rowOff>
    </xdr:from>
    <xdr:to>
      <xdr:col>4</xdr:col>
      <xdr:colOff>176213</xdr:colOff>
      <xdr:row>78</xdr:row>
      <xdr:rowOff>80962</xdr:rowOff>
    </xdr:to>
    <xdr:sp macro="_xll.MC_OnNodeClick" textlink="">
      <xdr:nvSpPr>
        <xdr:cNvPr id="201" name="MC_T_low_streaming">
          <a:extLst>
            <a:ext uri="{FF2B5EF4-FFF2-40B4-BE49-F238E27FC236}">
              <a16:creationId xmlns:a16="http://schemas.microsoft.com/office/drawing/2014/main" id="{77CE8282-B0BE-F4CA-01BD-A399701B6ADE}"/>
            </a:ext>
          </a:extLst>
        </xdr:cNvPr>
        <xdr:cNvSpPr/>
      </xdr:nvSpPr>
      <xdr:spPr>
        <a:xfrm rot="16200000">
          <a:off x="6767513" y="1471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79</xdr:row>
      <xdr:rowOff>109537</xdr:rowOff>
    </xdr:from>
    <xdr:to>
      <xdr:col>3</xdr:col>
      <xdr:colOff>176213</xdr:colOff>
      <xdr:row>80</xdr:row>
      <xdr:rowOff>80962</xdr:rowOff>
    </xdr:to>
    <xdr:sp macro="_xll.MC_OnNodeClick" textlink="">
      <xdr:nvSpPr>
        <xdr:cNvPr id="202" name="MC_T_pass">
          <a:extLst>
            <a:ext uri="{FF2B5EF4-FFF2-40B4-BE49-F238E27FC236}">
              <a16:creationId xmlns:a16="http://schemas.microsoft.com/office/drawing/2014/main" id="{85310E11-1C13-E128-C63F-5CBBEFAFCF10}"/>
            </a:ext>
          </a:extLst>
        </xdr:cNvPr>
        <xdr:cNvSpPr/>
      </xdr:nvSpPr>
      <xdr:spPr>
        <a:xfrm rot="16200000">
          <a:off x="4610100" y="1509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760B7-89B3-4218-9EB2-A2767EF706F0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1F391-CD9E-46C4-AD6E-946C38C0B2D6}">
  <dimension ref="A1:BX1"/>
  <sheetViews>
    <sheetView workbookViewId="0"/>
  </sheetViews>
  <sheetFormatPr defaultRowHeight="14.25" x14ac:dyDescent="0.45"/>
  <sheetData>
    <row r="1" spans="1:76" x14ac:dyDescent="0.45">
      <c r="A1">
        <f>MC_Tree_1!MC_BP_C_prod_big_C_reviews_big</f>
        <v>0.4</v>
      </c>
      <c r="B1">
        <f>MC_Tree_1!MC_BV_C_prod_big_C_reviews_big</f>
        <v>0</v>
      </c>
      <c r="C1">
        <f>MC_Tree_1!MC_BP_C_prod_big_C_reviews_big_over</f>
        <v>0.4</v>
      </c>
      <c r="D1">
        <f>MC_Tree_1!MC_BV_C_prod_big_C_reviews_big_over</f>
        <v>-24000000</v>
      </c>
      <c r="E1">
        <f>MC_Tree_1!MC_BP_C_prod_big_D_reshoot</f>
        <v>0.2</v>
      </c>
      <c r="F1">
        <f>MC_Tree_1!MC_BV_C_prod_big_D_reshoot</f>
        <v>0</v>
      </c>
      <c r="G1">
        <f>MC_Tree_1!MC_BP_C_prod_low_T_low_breakout</f>
        <v>0.1</v>
      </c>
      <c r="H1">
        <f>MC_Tree_1!MC_BV_C_prod_low_T_low_breakout</f>
        <v>120000000</v>
      </c>
      <c r="I1">
        <f>MC_Tree_1!MC_BP_C_prod_low_T_low_festival</f>
        <v>0.2</v>
      </c>
      <c r="J1">
        <f>MC_Tree_1!MC_BV_C_prod_low_T_low_festival</f>
        <v>35000000</v>
      </c>
      <c r="K1">
        <f>MC_Tree_1!MC_BP_C_prod_low_T_low_limited</f>
        <v>0.45</v>
      </c>
      <c r="L1">
        <f>MC_Tree_1!MC_BV_C_prod_low_T_low_limited</f>
        <v>12000000</v>
      </c>
      <c r="M1">
        <f>MC_Tree_1!MC_BP_C_prod_low_T_low_streaming</f>
        <v>0.25</v>
      </c>
      <c r="N1">
        <f>MC_Tree_1!MC_BV_C_prod_low_T_low_streaming</f>
        <v>5000000</v>
      </c>
      <c r="O1">
        <f>MC_Tree_1!MC_BP_C_prod_mid_T_mid_fav</f>
        <v>0.25</v>
      </c>
      <c r="P1">
        <f>MC_Tree_1!MC_BV_C_prod_mid_T_mid_fav</f>
        <v>250000000</v>
      </c>
      <c r="Q1">
        <f>MC_Tree_1!MC_BP_C_prod_mid_T_mid_solid</f>
        <v>0.45</v>
      </c>
      <c r="R1">
        <f>MC_Tree_1!MC_BV_C_prod_mid_T_mid_solid</f>
        <v>140000000</v>
      </c>
      <c r="S1">
        <f>MC_Tree_1!MC_BP_C_prod_mid_T_mid_fatigue</f>
        <v>0.2</v>
      </c>
      <c r="T1">
        <f>MC_Tree_1!MC_BV_C_prod_mid_T_mid_fatigue</f>
        <v>60000000</v>
      </c>
      <c r="U1">
        <f>MC_Tree_1!MC_BP_C_prod_mid_T_mid_disaster</f>
        <v>0.1</v>
      </c>
      <c r="V1">
        <f>MC_Tree_1!MC_BV_C_prod_mid_T_mid_disaster</f>
        <v>20000000</v>
      </c>
      <c r="W1">
        <f>MC_Tree_1!MC_BP_C_reviews_asis_T_asis_ok</f>
        <v>0.2</v>
      </c>
      <c r="X1">
        <f>MC_Tree_1!MC_BV_C_reviews_asis_T_asis_ok</f>
        <v>120000000</v>
      </c>
      <c r="Y1">
        <f>MC_Tree_1!MC_BP_C_reviews_asis_T_asis_poor</f>
        <v>0.5</v>
      </c>
      <c r="Z1">
        <f>MC_Tree_1!MC_BV_C_reviews_asis_T_asis_poor</f>
        <v>50000000</v>
      </c>
      <c r="AA1">
        <f>MC_Tree_1!MC_BP_C_reviews_asis_T_asis_disaster</f>
        <v>0.3</v>
      </c>
      <c r="AB1">
        <f>MC_Tree_1!MC_BV_C_reviews_asis_T_asis_disaster</f>
        <v>15000000</v>
      </c>
      <c r="AC1">
        <f>MC_Tree_1!MC_BP_C_reviews_big_T_big_hit</f>
        <v>0.2</v>
      </c>
      <c r="AD1">
        <f>MC_Tree_1!MC_BV_C_reviews_big_T_big_hit</f>
        <v>450000000</v>
      </c>
      <c r="AE1">
        <f>MC_Tree_1!MC_BP_C_reviews_big_T_big_good</f>
        <v>0.4</v>
      </c>
      <c r="AF1">
        <f>MC_Tree_1!MC_BV_C_reviews_big_T_big_good</f>
        <v>220000000</v>
      </c>
      <c r="AG1">
        <f>MC_Tree_1!MC_BP_C_reviews_big_T_big_mixed</f>
        <v>0.3</v>
      </c>
      <c r="AH1">
        <f>MC_Tree_1!MC_BV_C_reviews_big_T_big_mixed</f>
        <v>100000000</v>
      </c>
      <c r="AI1">
        <f>MC_Tree_1!MC_BP_C_reviews_big_T_big_flop</f>
        <v>0.1</v>
      </c>
      <c r="AJ1">
        <f>MC_Tree_1!MC_BV_C_reviews_big_T_big_flop</f>
        <v>35000000</v>
      </c>
      <c r="AK1">
        <f>MC_Tree_1!MC_BP_C_reviews_big_over_T_over_good</f>
        <v>0.35</v>
      </c>
      <c r="AL1">
        <f>MC_Tree_1!MC_BV_C_reviews_big_over_T_over_good</f>
        <v>200000000</v>
      </c>
      <c r="AM1">
        <f>MC_Tree_1!MC_BP_C_reviews_big_over_T_over_mixed</f>
        <v>0.4</v>
      </c>
      <c r="AN1">
        <f>MC_Tree_1!MC_BV_C_reviews_big_over_T_over_mixed</f>
        <v>90000000</v>
      </c>
      <c r="AO1">
        <f>MC_Tree_1!MC_BP_C_reviews_big_over_T_over_flop</f>
        <v>0.25</v>
      </c>
      <c r="AP1">
        <f>MC_Tree_1!MC_BV_C_reviews_big_over_T_over_flop</f>
        <v>30000000</v>
      </c>
      <c r="AQ1">
        <f>MC_Tree_1!MC_BP_C_reviews_reshoot_T_reshoot_saved</f>
        <v>0.4</v>
      </c>
      <c r="AR1">
        <f>MC_Tree_1!MC_BV_C_reviews_reshoot_T_reshoot_saved</f>
        <v>180000000</v>
      </c>
      <c r="AS1">
        <f>MC_Tree_1!MC_BP_C_reviews_reshoot_T_reshoot_mediocre</f>
        <v>0.4</v>
      </c>
      <c r="AT1">
        <f>MC_Tree_1!MC_BV_C_reviews_reshoot_T_reshoot_mediocre</f>
        <v>80000000</v>
      </c>
      <c r="AU1">
        <f>MC_Tree_1!MC_BP_C_reviews_reshoot_T_reshoot_bad</f>
        <v>0.2</v>
      </c>
      <c r="AV1">
        <f>MC_Tree_1!MC_BV_C_reviews_reshoot_T_reshoot_bad</f>
        <v>25000000</v>
      </c>
      <c r="AW1">
        <f>MC_Tree_1!MC_BV_D_reshoot_C_reviews_reshoot</f>
        <v>-60000000</v>
      </c>
      <c r="AX1">
        <f>MC_Tree_1!MC_BV_D_reshoot_C_reviews_asis</f>
        <v>0</v>
      </c>
      <c r="AY1">
        <f>MC_Tree_1!MC_BV_D_root_C_prod_big</f>
        <v>-120000000</v>
      </c>
      <c r="AZ1">
        <f>MC_Tree_1!MC_BV_D_root_C_prod_mid</f>
        <v>-65000000</v>
      </c>
      <c r="BA1">
        <f>MC_Tree_1!MC_BV_D_root_C_prod_low</f>
        <v>-15000000</v>
      </c>
      <c r="BB1">
        <f>MC_Tree_1!MC_BV_D_root_T_pass</f>
        <v>0</v>
      </c>
      <c r="BC1">
        <v>0</v>
      </c>
      <c r="BD1">
        <v>0</v>
      </c>
      <c r="BE1">
        <v>0</v>
      </c>
      <c r="BF1">
        <v>0</v>
      </c>
      <c r="BG1">
        <v>0</v>
      </c>
      <c r="BH1">
        <v>0</v>
      </c>
      <c r="BI1">
        <v>0</v>
      </c>
      <c r="BJ1">
        <v>0</v>
      </c>
      <c r="BK1">
        <v>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BX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58A03-5C4A-459F-BEB9-CD501ED650AE}">
  <dimension ref="B2:D47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24</v>
      </c>
    </row>
    <row r="3" spans="2:2" x14ac:dyDescent="0.45">
      <c r="B3" s="10" t="s">
        <v>25</v>
      </c>
    </row>
    <row r="5" spans="2:2" ht="15.75" x14ac:dyDescent="0.5">
      <c r="B5" s="15" t="s">
        <v>26</v>
      </c>
    </row>
    <row r="7" spans="2:2" x14ac:dyDescent="0.45">
      <c r="B7" t="s">
        <v>27</v>
      </c>
    </row>
    <row r="8" spans="2:2" x14ac:dyDescent="0.45">
      <c r="B8" t="s">
        <v>28</v>
      </c>
    </row>
    <row r="9" spans="2:2" x14ac:dyDescent="0.45">
      <c r="B9" t="s">
        <v>29</v>
      </c>
    </row>
    <row r="11" spans="2:2" x14ac:dyDescent="0.45">
      <c r="B11" s="8" t="s">
        <v>30</v>
      </c>
    </row>
    <row r="12" spans="2:2" x14ac:dyDescent="0.45">
      <c r="B12" t="s">
        <v>31</v>
      </c>
    </row>
    <row r="13" spans="2:2" x14ac:dyDescent="0.45">
      <c r="B13" t="s">
        <v>32</v>
      </c>
    </row>
    <row r="14" spans="2:2" x14ac:dyDescent="0.45">
      <c r="B14" t="s">
        <v>33</v>
      </c>
    </row>
    <row r="16" spans="2:2" x14ac:dyDescent="0.45">
      <c r="B16" s="8" t="s">
        <v>34</v>
      </c>
    </row>
    <row r="17" spans="2:4" x14ac:dyDescent="0.45">
      <c r="B17" t="s">
        <v>35</v>
      </c>
    </row>
    <row r="18" spans="2:4" x14ac:dyDescent="0.45">
      <c r="B18" t="s">
        <v>36</v>
      </c>
    </row>
    <row r="20" spans="2:4" x14ac:dyDescent="0.45">
      <c r="B20" s="8" t="s">
        <v>37</v>
      </c>
    </row>
    <row r="21" spans="2:4" x14ac:dyDescent="0.45">
      <c r="B21" t="s">
        <v>38</v>
      </c>
    </row>
    <row r="22" spans="2:4" x14ac:dyDescent="0.45">
      <c r="B22" t="s">
        <v>39</v>
      </c>
    </row>
    <row r="24" spans="2:4" ht="15.75" x14ac:dyDescent="0.5">
      <c r="B24" s="15" t="s">
        <v>40</v>
      </c>
    </row>
    <row r="26" spans="2:4" x14ac:dyDescent="0.45">
      <c r="B26" t="s">
        <v>41</v>
      </c>
    </row>
    <row r="27" spans="2:4" x14ac:dyDescent="0.45">
      <c r="B27" t="s">
        <v>42</v>
      </c>
    </row>
    <row r="30" spans="2:4" ht="15.75" x14ac:dyDescent="0.5">
      <c r="B30" s="15" t="s">
        <v>43</v>
      </c>
    </row>
    <row r="32" spans="2:4" x14ac:dyDescent="0.45">
      <c r="B32" s="11" t="s">
        <v>11</v>
      </c>
      <c r="C32" s="11" t="s">
        <v>12</v>
      </c>
      <c r="D32" s="11" t="s">
        <v>14</v>
      </c>
    </row>
    <row r="33" spans="2:4" x14ac:dyDescent="0.45">
      <c r="B33" s="12" t="s">
        <v>44</v>
      </c>
      <c r="C33" s="16">
        <v>120000000</v>
      </c>
      <c r="D33" s="12" t="s">
        <v>45</v>
      </c>
    </row>
    <row r="34" spans="2:4" x14ac:dyDescent="0.45">
      <c r="B34" s="12" t="s">
        <v>46</v>
      </c>
      <c r="C34" s="16">
        <v>65000000</v>
      </c>
      <c r="D34" s="12" t="s">
        <v>47</v>
      </c>
    </row>
    <row r="35" spans="2:4" x14ac:dyDescent="0.45">
      <c r="B35" s="12" t="s">
        <v>48</v>
      </c>
      <c r="C35" s="16">
        <v>15000000</v>
      </c>
      <c r="D35" s="12" t="s">
        <v>49</v>
      </c>
    </row>
    <row r="36" spans="2:4" x14ac:dyDescent="0.45">
      <c r="B36" s="12" t="s">
        <v>50</v>
      </c>
      <c r="C36" s="16">
        <v>60000000</v>
      </c>
      <c r="D36" s="12" t="s">
        <v>51</v>
      </c>
    </row>
    <row r="37" spans="2:4" x14ac:dyDescent="0.45">
      <c r="B37" s="12" t="s">
        <v>52</v>
      </c>
      <c r="C37" s="16">
        <v>450000000</v>
      </c>
      <c r="D37" s="12" t="s">
        <v>53</v>
      </c>
    </row>
    <row r="38" spans="2:4" x14ac:dyDescent="0.45">
      <c r="B38" s="12" t="s">
        <v>54</v>
      </c>
      <c r="C38" s="16">
        <v>120000000</v>
      </c>
      <c r="D38" s="12" t="s">
        <v>55</v>
      </c>
    </row>
    <row r="39" spans="2:4" x14ac:dyDescent="0.45">
      <c r="B39" s="12" t="s">
        <v>56</v>
      </c>
      <c r="C39" s="17">
        <v>0.6</v>
      </c>
      <c r="D39" s="12" t="s">
        <v>57</v>
      </c>
    </row>
    <row r="40" spans="2:4" x14ac:dyDescent="0.45">
      <c r="B40" s="12" t="s">
        <v>58</v>
      </c>
      <c r="C40" s="17">
        <v>0.4</v>
      </c>
      <c r="D40" s="12" t="s">
        <v>59</v>
      </c>
    </row>
    <row r="43" spans="2:4" ht="15.75" x14ac:dyDescent="0.5">
      <c r="B43" s="15" t="s">
        <v>60</v>
      </c>
    </row>
    <row r="45" spans="2:4" x14ac:dyDescent="0.45">
      <c r="B45" t="s">
        <v>61</v>
      </c>
    </row>
    <row r="46" spans="2:4" x14ac:dyDescent="0.45">
      <c r="B46" t="s">
        <v>62</v>
      </c>
    </row>
    <row r="47" spans="2:4" x14ac:dyDescent="0.45">
      <c r="B47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5F0CE-E3DE-4AEE-9C8D-801EA863984C}">
  <dimension ref="B2:G84"/>
  <sheetViews>
    <sheetView showGridLines="0" workbookViewId="0"/>
  </sheetViews>
  <sheetFormatPr defaultRowHeight="14.25" x14ac:dyDescent="0.45"/>
  <cols>
    <col min="1" max="1" width="8.59765625" customWidth="1"/>
    <col min="2" max="2" width="26.73046875" customWidth="1"/>
    <col min="3" max="3" width="29.06640625" customWidth="1"/>
    <col min="4" max="4" width="30.19921875" customWidth="1"/>
    <col min="5" max="5" width="32.19921875" customWidth="1"/>
    <col min="6" max="6" width="31" customWidth="1"/>
    <col min="7" max="7" width="27.3984375" customWidth="1"/>
  </cols>
  <sheetData>
    <row r="2" spans="2:5" ht="15" customHeight="1" x14ac:dyDescent="0.55000000000000004">
      <c r="B2" s="9" t="s">
        <v>9</v>
      </c>
    </row>
    <row r="3" spans="2:5" ht="15" customHeight="1" x14ac:dyDescent="0.45">
      <c r="B3" s="10" t="s">
        <v>10</v>
      </c>
    </row>
    <row r="4" spans="2:5" ht="15" customHeight="1" x14ac:dyDescent="0.45"/>
    <row r="5" spans="2:5" ht="15" customHeight="1" x14ac:dyDescent="0.45">
      <c r="B5" s="11" t="s">
        <v>11</v>
      </c>
      <c r="C5" s="11" t="s">
        <v>12</v>
      </c>
      <c r="D5" s="11" t="s">
        <v>13</v>
      </c>
      <c r="E5" s="11" t="s">
        <v>14</v>
      </c>
    </row>
    <row r="6" spans="2:5" ht="15" customHeight="1" x14ac:dyDescent="0.45">
      <c r="B6" s="12" t="s">
        <v>15</v>
      </c>
      <c r="C6" s="13">
        <v>120000000</v>
      </c>
      <c r="D6" s="12" t="s">
        <v>16</v>
      </c>
      <c r="E6" s="12" t="s">
        <v>17</v>
      </c>
    </row>
    <row r="7" spans="2:5" ht="15" customHeight="1" x14ac:dyDescent="0.45">
      <c r="B7" s="12" t="s">
        <v>18</v>
      </c>
      <c r="C7" s="13">
        <v>65000000</v>
      </c>
      <c r="D7" s="12" t="s">
        <v>16</v>
      </c>
      <c r="E7" s="12" t="s">
        <v>19</v>
      </c>
    </row>
    <row r="8" spans="2:5" ht="15" customHeight="1" x14ac:dyDescent="0.45">
      <c r="B8" s="12" t="s">
        <v>20</v>
      </c>
      <c r="C8" s="13">
        <v>15000000</v>
      </c>
      <c r="D8" s="12" t="s">
        <v>16</v>
      </c>
      <c r="E8" s="12" t="s">
        <v>21</v>
      </c>
    </row>
    <row r="9" spans="2:5" ht="15" customHeight="1" x14ac:dyDescent="0.45">
      <c r="B9" s="12" t="s">
        <v>22</v>
      </c>
      <c r="C9" s="13">
        <v>60000000</v>
      </c>
      <c r="D9" s="12" t="s">
        <v>16</v>
      </c>
      <c r="E9" s="12" t="s">
        <v>23</v>
      </c>
    </row>
    <row r="10" spans="2:5" ht="15" customHeight="1" x14ac:dyDescent="0.45"/>
    <row r="11" spans="2:5" ht="15" customHeight="1" x14ac:dyDescent="0.45"/>
    <row r="12" spans="2:5" ht="15" customHeight="1" x14ac:dyDescent="0.45"/>
    <row r="13" spans="2:5" ht="15" customHeight="1" x14ac:dyDescent="0.45"/>
    <row r="14" spans="2:5" ht="15" customHeight="1" x14ac:dyDescent="0.45"/>
    <row r="20" spans="3:6" ht="15" customHeight="1" x14ac:dyDescent="0.45">
      <c r="E20" s="5">
        <v>0.2</v>
      </c>
      <c r="F20" s="1">
        <f>_xll.MC_NodeProbability(_MC_Calc_1,"T_big_hit")</f>
        <v>8.0000000000000016E-2</v>
      </c>
    </row>
    <row r="21" spans="3:6" ht="15" customHeight="1" x14ac:dyDescent="0.45">
      <c r="E21" s="7">
        <v>450000000</v>
      </c>
      <c r="F21" s="6">
        <f>_xll.MC_NodeValue(_MC_Calc_1,"T_big_hit")</f>
        <v>330000000</v>
      </c>
    </row>
    <row r="22" spans="3:6" ht="15" customHeight="1" x14ac:dyDescent="0.45">
      <c r="D22" s="5">
        <v>0.4</v>
      </c>
      <c r="E22" s="2" t="s">
        <v>1</v>
      </c>
    </row>
    <row r="23" spans="3:6" ht="15" customHeight="1" x14ac:dyDescent="0.45">
      <c r="D23" s="7">
        <v>0</v>
      </c>
      <c r="E23" s="6">
        <f>_xll.MC_NodeValue(_MC_Calc_1,"C_reviews_big")</f>
        <v>91499999.99999997</v>
      </c>
    </row>
    <row r="24" spans="3:6" ht="15" customHeight="1" x14ac:dyDescent="0.45">
      <c r="E24" s="5">
        <v>0.4</v>
      </c>
      <c r="F24" s="1">
        <f>_xll.MC_NodeProbability(_MC_Calc_1,"T_big_good")</f>
        <v>0.16000000000000003</v>
      </c>
    </row>
    <row r="25" spans="3:6" ht="15" customHeight="1" x14ac:dyDescent="0.45">
      <c r="E25" s="7">
        <v>220000000</v>
      </c>
      <c r="F25" s="6">
        <f>_xll.MC_NodeValue(_MC_Calc_1,"T_big_good")</f>
        <v>100000000</v>
      </c>
    </row>
    <row r="26" spans="3:6" ht="15" customHeight="1" x14ac:dyDescent="0.45">
      <c r="E26" s="5">
        <v>0.3</v>
      </c>
      <c r="F26" s="1">
        <f>_xll.MC_NodeProbability(_MC_Calc_1,"T_big_mixed")</f>
        <v>0.12</v>
      </c>
    </row>
    <row r="27" spans="3:6" ht="15" customHeight="1" x14ac:dyDescent="0.45">
      <c r="E27" s="7">
        <v>100000000</v>
      </c>
      <c r="F27" s="6">
        <f>_xll.MC_NodeValue(_MC_Calc_1,"T_big_mixed")</f>
        <v>-20000000</v>
      </c>
    </row>
    <row r="28" spans="3:6" ht="15" customHeight="1" x14ac:dyDescent="0.45">
      <c r="E28" s="5">
        <v>0.1</v>
      </c>
      <c r="F28" s="1">
        <f>_xll.MC_NodeProbability(_MC_Calc_1,"T_big_flop")</f>
        <v>4.0000000000000008E-2</v>
      </c>
    </row>
    <row r="29" spans="3:6" ht="15" customHeight="1" x14ac:dyDescent="0.45">
      <c r="E29" s="7">
        <v>35000000</v>
      </c>
      <c r="F29" s="6">
        <f>_xll.MC_NodeValue(_MC_Calc_1,"T_big_flop")</f>
        <v>-85000000</v>
      </c>
    </row>
    <row r="30" spans="3:6" ht="15" customHeight="1" x14ac:dyDescent="0.45">
      <c r="C30" s="4" t="str">
        <f>_xll.MC_NodeDecision(_MC_Calc_1,"C_prod_big")</f>
        <v/>
      </c>
      <c r="D30" s="2" t="s">
        <v>2</v>
      </c>
    </row>
    <row r="31" spans="3:6" ht="15" customHeight="1" x14ac:dyDescent="0.45">
      <c r="C31" s="7">
        <f>-BigBudgetOriginalCost</f>
        <v>-120000000</v>
      </c>
      <c r="D31" s="6">
        <f>_xll.MC_NodeValue(_MC_Calc_1,"C_prod_big")</f>
        <v>11099999.999999993</v>
      </c>
    </row>
    <row r="32" spans="3:6" ht="15" customHeight="1" x14ac:dyDescent="0.45">
      <c r="E32" s="5">
        <v>0.35</v>
      </c>
      <c r="F32" s="1">
        <f>_xll.MC_NodeProbability(_MC_Calc_1,"T_over_good")</f>
        <v>0.13999999999999999</v>
      </c>
    </row>
    <row r="33" spans="4:7" ht="15" customHeight="1" x14ac:dyDescent="0.45">
      <c r="E33" s="7">
        <v>200000000</v>
      </c>
      <c r="F33" s="6">
        <f>_xll.MC_NodeValue(_MC_Calc_1,"T_over_good")</f>
        <v>56000000</v>
      </c>
    </row>
    <row r="34" spans="4:7" ht="15" customHeight="1" x14ac:dyDescent="0.45">
      <c r="D34" s="5">
        <v>0.4</v>
      </c>
      <c r="E34" s="2" t="s">
        <v>1</v>
      </c>
    </row>
    <row r="35" spans="4:7" ht="15" customHeight="1" x14ac:dyDescent="0.45">
      <c r="D35" s="7">
        <v>-24000000</v>
      </c>
      <c r="E35" s="6">
        <f>_xll.MC_NodeValue(_MC_Calc_1,"C_reviews_big_over")</f>
        <v>-30500000</v>
      </c>
    </row>
    <row r="36" spans="4:7" ht="15" customHeight="1" x14ac:dyDescent="0.45">
      <c r="E36" s="5">
        <v>0.4</v>
      </c>
      <c r="F36" s="1">
        <f>_xll.MC_NodeProbability(_MC_Calc_1,"T_over_mixed")</f>
        <v>0.16000000000000003</v>
      </c>
    </row>
    <row r="37" spans="4:7" ht="15" customHeight="1" x14ac:dyDescent="0.45">
      <c r="E37" s="7">
        <v>90000000</v>
      </c>
      <c r="F37" s="6">
        <f>_xll.MC_NodeValue(_MC_Calc_1,"T_over_mixed")</f>
        <v>-54000000</v>
      </c>
    </row>
    <row r="38" spans="4:7" ht="15" customHeight="1" x14ac:dyDescent="0.45">
      <c r="E38" s="5">
        <v>0.25</v>
      </c>
      <c r="F38" s="1">
        <f>_xll.MC_NodeProbability(_MC_Calc_1,"T_over_flop")</f>
        <v>0.1</v>
      </c>
    </row>
    <row r="39" spans="4:7" ht="15" customHeight="1" x14ac:dyDescent="0.45">
      <c r="E39" s="7">
        <v>30000000</v>
      </c>
      <c r="F39" s="6">
        <f>_xll.MC_NodeValue(_MC_Calc_1,"T_over_flop")</f>
        <v>-114000000</v>
      </c>
    </row>
    <row r="40" spans="4:7" ht="15" customHeight="1" x14ac:dyDescent="0.45">
      <c r="F40" s="5">
        <v>0.4</v>
      </c>
      <c r="G40" s="1">
        <f>_xll.MC_NodeProbability(_MC_Calc_1,"T_reshoot_saved")</f>
        <v>8.0000000000000016E-2</v>
      </c>
    </row>
    <row r="41" spans="4:7" ht="15" customHeight="1" x14ac:dyDescent="0.45">
      <c r="F41" s="7">
        <v>180000000</v>
      </c>
      <c r="G41" s="6">
        <f>_xll.MC_NodeValue(_MC_Calc_1,"T_reshoot_saved")</f>
        <v>0</v>
      </c>
    </row>
    <row r="42" spans="4:7" ht="15" customHeight="1" x14ac:dyDescent="0.45">
      <c r="E42" s="4" t="str">
        <f>_xll.MC_NodeDecision(_MC_Calc_1,"C_reviews_reshoot")</f>
        <v/>
      </c>
      <c r="F42" s="2" t="s">
        <v>3</v>
      </c>
    </row>
    <row r="43" spans="4:7" ht="15" customHeight="1" x14ac:dyDescent="0.45">
      <c r="E43" s="7">
        <f>-ExpensiveReshootsCost</f>
        <v>-60000000</v>
      </c>
      <c r="F43" s="6">
        <f>_xll.MC_NodeValue(_MC_Calc_1,"C_reviews_reshoot")</f>
        <v>-71000000</v>
      </c>
    </row>
    <row r="44" spans="4:7" ht="15" customHeight="1" x14ac:dyDescent="0.45">
      <c r="F44" s="5">
        <v>0.4</v>
      </c>
      <c r="G44" s="1">
        <f>_xll.MC_NodeProbability(_MC_Calc_1,"T_reshoot_mediocre")</f>
        <v>8.0000000000000016E-2</v>
      </c>
    </row>
    <row r="45" spans="4:7" ht="15" customHeight="1" x14ac:dyDescent="0.45">
      <c r="F45" s="7">
        <v>80000000</v>
      </c>
      <c r="G45" s="6">
        <f>_xll.MC_NodeValue(_MC_Calc_1,"T_reshoot_mediocre")</f>
        <v>-100000000</v>
      </c>
    </row>
    <row r="46" spans="4:7" ht="15" customHeight="1" x14ac:dyDescent="0.45">
      <c r="F46" s="5">
        <v>0.2</v>
      </c>
      <c r="G46" s="1">
        <f>_xll.MC_NodeProbability(_MC_Calc_1,"T_reshoot_bad")</f>
        <v>4.0000000000000008E-2</v>
      </c>
    </row>
    <row r="47" spans="4:7" ht="15" customHeight="1" x14ac:dyDescent="0.45">
      <c r="F47" s="7">
        <v>25000000</v>
      </c>
      <c r="G47" s="6">
        <f>_xll.MC_NodeValue(_MC_Calc_1,"T_reshoot_bad")</f>
        <v>-155000000</v>
      </c>
    </row>
    <row r="48" spans="4:7" ht="15" customHeight="1" x14ac:dyDescent="0.45">
      <c r="D48" s="5">
        <v>0.2</v>
      </c>
      <c r="E48" s="3" t="s">
        <v>4</v>
      </c>
    </row>
    <row r="49" spans="3:7" ht="15" customHeight="1" x14ac:dyDescent="0.45">
      <c r="D49" s="7">
        <v>0</v>
      </c>
      <c r="E49" s="6">
        <f>_xll.MC_NodeValue(_MC_Calc_1,"D_reshoot")</f>
        <v>-66500000</v>
      </c>
    </row>
    <row r="50" spans="3:7" ht="15" customHeight="1" x14ac:dyDescent="0.45">
      <c r="F50" s="5">
        <v>0.2</v>
      </c>
      <c r="G50" s="1">
        <f>_xll.MC_NodeProbability(_MC_Calc_1,"T_asis_ok")</f>
        <v>4.0000000000000008E-2</v>
      </c>
    </row>
    <row r="51" spans="3:7" ht="15" customHeight="1" x14ac:dyDescent="0.45">
      <c r="F51" s="7">
        <v>120000000</v>
      </c>
      <c r="G51" s="6">
        <f>_xll.MC_NodeValue(_MC_Calc_1,"T_asis_ok")</f>
        <v>0</v>
      </c>
    </row>
    <row r="52" spans="3:7" ht="15" customHeight="1" x14ac:dyDescent="0.45">
      <c r="E52" s="4" t="str">
        <f>_xll.MC_NodeDecision(_MC_Calc_1,"C_reviews_asis")</f>
        <v>optimal</v>
      </c>
      <c r="F52" s="2" t="s">
        <v>5</v>
      </c>
    </row>
    <row r="53" spans="3:7" ht="15" customHeight="1" x14ac:dyDescent="0.45">
      <c r="E53" s="7">
        <v>0</v>
      </c>
      <c r="F53" s="6">
        <f>_xll.MC_NodeValue(_MC_Calc_1,"C_reviews_asis")</f>
        <v>-66500000</v>
      </c>
    </row>
    <row r="54" spans="3:7" ht="15" customHeight="1" x14ac:dyDescent="0.45">
      <c r="F54" s="5">
        <v>0.5</v>
      </c>
      <c r="G54" s="1">
        <f>_xll.MC_NodeProbability(_MC_Calc_1,"T_asis_poor")</f>
        <v>0.1</v>
      </c>
    </row>
    <row r="55" spans="3:7" ht="15" customHeight="1" x14ac:dyDescent="0.45">
      <c r="F55" s="7">
        <v>50000000</v>
      </c>
      <c r="G55" s="6">
        <f>_xll.MC_NodeValue(_MC_Calc_1,"T_asis_poor")</f>
        <v>-70000000</v>
      </c>
    </row>
    <row r="56" spans="3:7" ht="15" customHeight="1" x14ac:dyDescent="0.45">
      <c r="F56" s="5">
        <v>0.3</v>
      </c>
      <c r="G56" s="1">
        <f>_xll.MC_NodeProbability(_MC_Calc_1,"T_asis_disaster")</f>
        <v>0.06</v>
      </c>
    </row>
    <row r="57" spans="3:7" ht="15" customHeight="1" x14ac:dyDescent="0.45">
      <c r="F57" s="7">
        <v>15000000</v>
      </c>
      <c r="G57" s="6">
        <f>_xll.MC_NodeValue(_MC_Calc_1,"T_asis_disaster")</f>
        <v>-105000000</v>
      </c>
    </row>
    <row r="58" spans="3:7" ht="15" customHeight="1" x14ac:dyDescent="0.45">
      <c r="C58" s="3" t="s">
        <v>6</v>
      </c>
    </row>
    <row r="59" spans="3:7" ht="15" customHeight="1" x14ac:dyDescent="0.45">
      <c r="C59" s="6">
        <f>_xll.MC_NodeValue(_MC_Calc_1,"D_root")</f>
        <v>74500000.000000015</v>
      </c>
    </row>
    <row r="60" spans="3:7" ht="15" customHeight="1" x14ac:dyDescent="0.45">
      <c r="D60" s="5">
        <v>0.25</v>
      </c>
      <c r="E60" s="1">
        <f>_xll.MC_NodeProbability(_MC_Calc_1,"T_mid_fav")</f>
        <v>0.25</v>
      </c>
    </row>
    <row r="61" spans="3:7" ht="15" customHeight="1" x14ac:dyDescent="0.45">
      <c r="D61" s="7">
        <v>250000000</v>
      </c>
      <c r="E61" s="6">
        <f>_xll.MC_NodeValue(_MC_Calc_1,"T_mid_fav")</f>
        <v>185000000</v>
      </c>
    </row>
    <row r="62" spans="3:7" ht="15" customHeight="1" x14ac:dyDescent="0.45">
      <c r="C62" s="4" t="str">
        <f>_xll.MC_NodeDecision(_MC_Calc_1,"C_prod_mid")</f>
        <v>optimal</v>
      </c>
      <c r="D62" s="2" t="s">
        <v>7</v>
      </c>
    </row>
    <row r="63" spans="3:7" ht="15" customHeight="1" x14ac:dyDescent="0.45">
      <c r="C63" s="7">
        <f>-MidbudgetFranchiseCost</f>
        <v>-65000000</v>
      </c>
      <c r="D63" s="6">
        <f>_xll.MC_NodeValue(_MC_Calc_1,"C_prod_mid")</f>
        <v>74500000.000000015</v>
      </c>
    </row>
    <row r="64" spans="3:7" ht="15" customHeight="1" x14ac:dyDescent="0.45">
      <c r="D64" s="5">
        <v>0.45</v>
      </c>
      <c r="E64" s="1">
        <f>_xll.MC_NodeProbability(_MC_Calc_1,"T_mid_solid")</f>
        <v>0.45</v>
      </c>
    </row>
    <row r="65" spans="3:5" ht="15" customHeight="1" x14ac:dyDescent="0.45">
      <c r="D65" s="7">
        <v>140000000</v>
      </c>
      <c r="E65" s="6">
        <f>_xll.MC_NodeValue(_MC_Calc_1,"T_mid_solid")</f>
        <v>75000000</v>
      </c>
    </row>
    <row r="66" spans="3:5" ht="15" customHeight="1" x14ac:dyDescent="0.45">
      <c r="D66" s="5">
        <v>0.2</v>
      </c>
      <c r="E66" s="1">
        <f>_xll.MC_NodeProbability(_MC_Calc_1,"T_mid_fatigue")</f>
        <v>0.2</v>
      </c>
    </row>
    <row r="67" spans="3:5" ht="15" customHeight="1" x14ac:dyDescent="0.45">
      <c r="D67" s="7">
        <v>60000000</v>
      </c>
      <c r="E67" s="6">
        <f>_xll.MC_NodeValue(_MC_Calc_1,"T_mid_fatigue")</f>
        <v>-5000000</v>
      </c>
    </row>
    <row r="68" spans="3:5" ht="15" customHeight="1" x14ac:dyDescent="0.45">
      <c r="D68" s="5">
        <v>0.1</v>
      </c>
      <c r="E68" s="1">
        <f>_xll.MC_NodeProbability(_MC_Calc_1,"T_mid_disaster")</f>
        <v>0.1</v>
      </c>
    </row>
    <row r="69" spans="3:5" ht="15" customHeight="1" x14ac:dyDescent="0.45">
      <c r="D69" s="7">
        <v>20000000</v>
      </c>
      <c r="E69" s="6">
        <f>_xll.MC_NodeValue(_MC_Calc_1,"T_mid_disaster")</f>
        <v>-45000000</v>
      </c>
    </row>
    <row r="70" spans="3:5" ht="15" customHeight="1" x14ac:dyDescent="0.45">
      <c r="D70" s="5">
        <v>0.1</v>
      </c>
      <c r="E70" s="1">
        <f>_xll.MC_NodeProbability(_MC_Calc_1,"T_low_breakout")</f>
        <v>0.1</v>
      </c>
    </row>
    <row r="71" spans="3:5" ht="15" customHeight="1" x14ac:dyDescent="0.45">
      <c r="D71" s="7">
        <v>120000000</v>
      </c>
      <c r="E71" s="6">
        <f>_xll.MC_NodeValue(_MC_Calc_1,"T_low_breakout")</f>
        <v>105000000</v>
      </c>
    </row>
    <row r="72" spans="3:5" ht="15" customHeight="1" x14ac:dyDescent="0.45">
      <c r="C72" s="4" t="str">
        <f>_xll.MC_NodeDecision(_MC_Calc_1,"C_prod_low")</f>
        <v/>
      </c>
      <c r="D72" s="2" t="s">
        <v>8</v>
      </c>
    </row>
    <row r="73" spans="3:5" ht="15" customHeight="1" x14ac:dyDescent="0.45">
      <c r="C73" s="7">
        <f>-LowbudgetIndieCost</f>
        <v>-15000000</v>
      </c>
      <c r="D73" s="6">
        <f>_xll.MC_NodeValue(_MC_Calc_1,"C_prod_low")</f>
        <v>10650000</v>
      </c>
    </row>
    <row r="74" spans="3:5" ht="15" customHeight="1" x14ac:dyDescent="0.45">
      <c r="D74" s="5">
        <v>0.2</v>
      </c>
      <c r="E74" s="1">
        <f>_xll.MC_NodeProbability(_MC_Calc_1,"T_low_festival")</f>
        <v>0.2</v>
      </c>
    </row>
    <row r="75" spans="3:5" ht="15" customHeight="1" x14ac:dyDescent="0.45">
      <c r="D75" s="7">
        <v>35000000</v>
      </c>
      <c r="E75" s="6">
        <f>_xll.MC_NodeValue(_MC_Calc_1,"T_low_festival")</f>
        <v>20000000</v>
      </c>
    </row>
    <row r="76" spans="3:5" ht="15" customHeight="1" x14ac:dyDescent="0.45">
      <c r="D76" s="5">
        <v>0.45</v>
      </c>
      <c r="E76" s="1">
        <f>_xll.MC_NodeProbability(_MC_Calc_1,"T_low_limited")</f>
        <v>0.45</v>
      </c>
    </row>
    <row r="77" spans="3:5" ht="15" customHeight="1" x14ac:dyDescent="0.45">
      <c r="D77" s="7">
        <v>12000000</v>
      </c>
      <c r="E77" s="6">
        <f>_xll.MC_NodeValue(_MC_Calc_1,"T_low_limited")</f>
        <v>-3000000</v>
      </c>
    </row>
    <row r="78" spans="3:5" ht="15" customHeight="1" x14ac:dyDescent="0.45">
      <c r="D78" s="5">
        <v>0.25</v>
      </c>
      <c r="E78" s="1">
        <f>_xll.MC_NodeProbability(_MC_Calc_1,"T_low_streaming")</f>
        <v>0.25</v>
      </c>
    </row>
    <row r="79" spans="3:5" ht="15" customHeight="1" x14ac:dyDescent="0.45">
      <c r="D79" s="7">
        <v>5000000</v>
      </c>
      <c r="E79" s="6">
        <f>_xll.MC_NodeValue(_MC_Calc_1,"T_low_streaming")</f>
        <v>-10000000</v>
      </c>
    </row>
    <row r="80" spans="3:5" ht="15" customHeight="1" x14ac:dyDescent="0.45">
      <c r="C80" s="4" t="str">
        <f>_xll.MC_NodeDecision(_MC_Calc_1,"T_pass")</f>
        <v/>
      </c>
      <c r="D80" s="1">
        <f>_xll.MC_NodeProbability(_MC_Calc_1,"T_pass")</f>
        <v>1</v>
      </c>
    </row>
    <row r="81" spans="3:4" ht="15" customHeight="1" x14ac:dyDescent="0.45">
      <c r="C81" s="7">
        <v>0</v>
      </c>
      <c r="D81" s="6">
        <f>_xll.MC_NodeValue(_MC_Calc_1,"T_pass")</f>
        <v>0</v>
      </c>
    </row>
    <row r="82" spans="3:4" ht="15" customHeight="1" x14ac:dyDescent="0.45"/>
    <row r="83" spans="3:4" ht="15" customHeight="1" x14ac:dyDescent="0.45"/>
    <row r="84" spans="3:4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127</vt:i4>
      </vt:variant>
    </vt:vector>
  </HeadingPairs>
  <TitlesOfParts>
    <vt:vector size="129" baseType="lpstr">
      <vt:lpstr>Problem</vt:lpstr>
      <vt:lpstr>MC_Tree_1</vt:lpstr>
      <vt:lpstr>_MC_Calc_1</vt:lpstr>
      <vt:lpstr>BigBudgetOriginalCost</vt:lpstr>
      <vt:lpstr>ExpensiveReshootsCost</vt:lpstr>
      <vt:lpstr>LowbudgetIndieCost</vt:lpstr>
      <vt:lpstr>MC_Tree_1!MC_BD_D_reshoot_C_reviews_asis</vt:lpstr>
      <vt:lpstr>MC_Tree_1!MC_BD_D_reshoot_C_reviews_reshoot</vt:lpstr>
      <vt:lpstr>MC_Tree_1!MC_BD_D_root_C_prod_big</vt:lpstr>
      <vt:lpstr>MC_Tree_1!MC_BD_D_root_C_prod_low</vt:lpstr>
      <vt:lpstr>MC_Tree_1!MC_BD_D_root_C_prod_mid</vt:lpstr>
      <vt:lpstr>MC_Tree_1!MC_BD_D_root_T_pass</vt:lpstr>
      <vt:lpstr>MC_Tree_1!MC_BP_C_prod_big_C_reviews_big</vt:lpstr>
      <vt:lpstr>MC_Tree_1!MC_BP_C_prod_big_C_reviews_big_over</vt:lpstr>
      <vt:lpstr>MC_Tree_1!MC_BP_C_prod_big_D_reshoot</vt:lpstr>
      <vt:lpstr>MC_Tree_1!MC_BP_C_prod_low_T_low_breakout</vt:lpstr>
      <vt:lpstr>MC_Tree_1!MC_BP_C_prod_low_T_low_festival</vt:lpstr>
      <vt:lpstr>MC_Tree_1!MC_BP_C_prod_low_T_low_limited</vt:lpstr>
      <vt:lpstr>MC_Tree_1!MC_BP_C_prod_low_T_low_streaming</vt:lpstr>
      <vt:lpstr>MC_Tree_1!MC_BP_C_prod_mid_T_mid_disaster</vt:lpstr>
      <vt:lpstr>MC_Tree_1!MC_BP_C_prod_mid_T_mid_fatigue</vt:lpstr>
      <vt:lpstr>MC_Tree_1!MC_BP_C_prod_mid_T_mid_fav</vt:lpstr>
      <vt:lpstr>MC_Tree_1!MC_BP_C_prod_mid_T_mid_solid</vt:lpstr>
      <vt:lpstr>MC_Tree_1!MC_BP_C_reviews_asis_T_asis_disaster</vt:lpstr>
      <vt:lpstr>MC_Tree_1!MC_BP_C_reviews_asis_T_asis_ok</vt:lpstr>
      <vt:lpstr>MC_Tree_1!MC_BP_C_reviews_asis_T_asis_poor</vt:lpstr>
      <vt:lpstr>MC_Tree_1!MC_BP_C_reviews_big_over_T_over_flop</vt:lpstr>
      <vt:lpstr>MC_Tree_1!MC_BP_C_reviews_big_over_T_over_good</vt:lpstr>
      <vt:lpstr>MC_Tree_1!MC_BP_C_reviews_big_over_T_over_mixed</vt:lpstr>
      <vt:lpstr>MC_Tree_1!MC_BP_C_reviews_big_T_big_flop</vt:lpstr>
      <vt:lpstr>MC_Tree_1!MC_BP_C_reviews_big_T_big_good</vt:lpstr>
      <vt:lpstr>MC_Tree_1!MC_BP_C_reviews_big_T_big_hit</vt:lpstr>
      <vt:lpstr>MC_Tree_1!MC_BP_C_reviews_big_T_big_mixed</vt:lpstr>
      <vt:lpstr>MC_Tree_1!MC_BP_C_reviews_reshoot_T_reshoot_bad</vt:lpstr>
      <vt:lpstr>MC_Tree_1!MC_BP_C_reviews_reshoot_T_reshoot_mediocre</vt:lpstr>
      <vt:lpstr>MC_Tree_1!MC_BP_C_reviews_reshoot_T_reshoot_saved</vt:lpstr>
      <vt:lpstr>MC_Tree_1!MC_BV_C_prod_big_C_reviews_big</vt:lpstr>
      <vt:lpstr>MC_Tree_1!MC_BV_C_prod_big_C_reviews_big_over</vt:lpstr>
      <vt:lpstr>MC_Tree_1!MC_BV_C_prod_big_D_reshoot</vt:lpstr>
      <vt:lpstr>MC_Tree_1!MC_BV_C_prod_low_T_low_breakout</vt:lpstr>
      <vt:lpstr>MC_Tree_1!MC_BV_C_prod_low_T_low_festival</vt:lpstr>
      <vt:lpstr>MC_Tree_1!MC_BV_C_prod_low_T_low_limited</vt:lpstr>
      <vt:lpstr>MC_Tree_1!MC_BV_C_prod_low_T_low_streaming</vt:lpstr>
      <vt:lpstr>MC_Tree_1!MC_BV_C_prod_mid_T_mid_disaster</vt:lpstr>
      <vt:lpstr>MC_Tree_1!MC_BV_C_prod_mid_T_mid_fatigue</vt:lpstr>
      <vt:lpstr>MC_Tree_1!MC_BV_C_prod_mid_T_mid_fav</vt:lpstr>
      <vt:lpstr>MC_Tree_1!MC_BV_C_prod_mid_T_mid_solid</vt:lpstr>
      <vt:lpstr>MC_Tree_1!MC_BV_C_reviews_asis_T_asis_disaster</vt:lpstr>
      <vt:lpstr>MC_Tree_1!MC_BV_C_reviews_asis_T_asis_ok</vt:lpstr>
      <vt:lpstr>MC_Tree_1!MC_BV_C_reviews_asis_T_asis_poor</vt:lpstr>
      <vt:lpstr>MC_Tree_1!MC_BV_C_reviews_big_over_T_over_flop</vt:lpstr>
      <vt:lpstr>MC_Tree_1!MC_BV_C_reviews_big_over_T_over_good</vt:lpstr>
      <vt:lpstr>MC_Tree_1!MC_BV_C_reviews_big_over_T_over_mixed</vt:lpstr>
      <vt:lpstr>MC_Tree_1!MC_BV_C_reviews_big_T_big_flop</vt:lpstr>
      <vt:lpstr>MC_Tree_1!MC_BV_C_reviews_big_T_big_good</vt:lpstr>
      <vt:lpstr>MC_Tree_1!MC_BV_C_reviews_big_T_big_hit</vt:lpstr>
      <vt:lpstr>MC_Tree_1!MC_BV_C_reviews_big_T_big_mixed</vt:lpstr>
      <vt:lpstr>MC_Tree_1!MC_BV_C_reviews_reshoot_T_reshoot_bad</vt:lpstr>
      <vt:lpstr>MC_Tree_1!MC_BV_C_reviews_reshoot_T_reshoot_mediocre</vt:lpstr>
      <vt:lpstr>MC_Tree_1!MC_BV_C_reviews_reshoot_T_reshoot_saved</vt:lpstr>
      <vt:lpstr>MC_Tree_1!MC_BV_D_reshoot_C_reviews_asis</vt:lpstr>
      <vt:lpstr>MC_Tree_1!MC_BV_D_reshoot_C_reviews_reshoot</vt:lpstr>
      <vt:lpstr>MC_Tree_1!MC_BV_D_root_C_prod_big</vt:lpstr>
      <vt:lpstr>MC_Tree_1!MC_BV_D_root_C_prod_low</vt:lpstr>
      <vt:lpstr>MC_Tree_1!MC_BV_D_root_C_prod_mid</vt:lpstr>
      <vt:lpstr>MC_Tree_1!MC_BV_D_root_T_pass</vt:lpstr>
      <vt:lpstr>MC_Tree_1!MC_N_C_prod_big</vt:lpstr>
      <vt:lpstr>MC_Tree_1!MC_N_C_prod_low</vt:lpstr>
      <vt:lpstr>MC_Tree_1!MC_N_C_prod_mid</vt:lpstr>
      <vt:lpstr>MC_Tree_1!MC_N_C_reviews_asis</vt:lpstr>
      <vt:lpstr>MC_Tree_1!MC_N_C_reviews_big</vt:lpstr>
      <vt:lpstr>MC_Tree_1!MC_N_C_reviews_big_over</vt:lpstr>
      <vt:lpstr>MC_Tree_1!MC_N_C_reviews_reshoot</vt:lpstr>
      <vt:lpstr>MC_Tree_1!MC_N_D_reshoot</vt:lpstr>
      <vt:lpstr>MC_Tree_1!MC_N_D_root</vt:lpstr>
      <vt:lpstr>MC_Tree_1!MC_NP_T_asis_disaster</vt:lpstr>
      <vt:lpstr>MC_Tree_1!MC_NP_T_asis_ok</vt:lpstr>
      <vt:lpstr>MC_Tree_1!MC_NP_T_asis_poor</vt:lpstr>
      <vt:lpstr>MC_Tree_1!MC_NP_T_big_flop</vt:lpstr>
      <vt:lpstr>MC_Tree_1!MC_NP_T_big_good</vt:lpstr>
      <vt:lpstr>MC_Tree_1!MC_NP_T_big_hit</vt:lpstr>
      <vt:lpstr>MC_Tree_1!MC_NP_T_big_mixed</vt:lpstr>
      <vt:lpstr>MC_Tree_1!MC_NP_T_low_breakout</vt:lpstr>
      <vt:lpstr>MC_Tree_1!MC_NP_T_low_festival</vt:lpstr>
      <vt:lpstr>MC_Tree_1!MC_NP_T_low_limited</vt:lpstr>
      <vt:lpstr>MC_Tree_1!MC_NP_T_low_streaming</vt:lpstr>
      <vt:lpstr>MC_Tree_1!MC_NP_T_mid_disaster</vt:lpstr>
      <vt:lpstr>MC_Tree_1!MC_NP_T_mid_fatigue</vt:lpstr>
      <vt:lpstr>MC_Tree_1!MC_NP_T_mid_fav</vt:lpstr>
      <vt:lpstr>MC_Tree_1!MC_NP_T_mid_solid</vt:lpstr>
      <vt:lpstr>MC_Tree_1!MC_NP_T_over_flop</vt:lpstr>
      <vt:lpstr>MC_Tree_1!MC_NP_T_over_good</vt:lpstr>
      <vt:lpstr>MC_Tree_1!MC_NP_T_over_mixed</vt:lpstr>
      <vt:lpstr>MC_Tree_1!MC_NP_T_pass</vt:lpstr>
      <vt:lpstr>MC_Tree_1!MC_NP_T_reshoot_bad</vt:lpstr>
      <vt:lpstr>MC_Tree_1!MC_NP_T_reshoot_mediocre</vt:lpstr>
      <vt:lpstr>MC_Tree_1!MC_NP_T_reshoot_saved</vt:lpstr>
      <vt:lpstr>MC_Tree_1!MC_V_C_prod_big</vt:lpstr>
      <vt:lpstr>MC_Tree_1!MC_V_C_prod_low</vt:lpstr>
      <vt:lpstr>MC_Tree_1!MC_V_C_prod_mid</vt:lpstr>
      <vt:lpstr>MC_Tree_1!MC_V_C_reviews_asis</vt:lpstr>
      <vt:lpstr>MC_Tree_1!MC_V_C_reviews_big</vt:lpstr>
      <vt:lpstr>MC_Tree_1!MC_V_C_reviews_big_over</vt:lpstr>
      <vt:lpstr>MC_Tree_1!MC_V_C_reviews_reshoot</vt:lpstr>
      <vt:lpstr>MC_Tree_1!MC_V_D_reshoot</vt:lpstr>
      <vt:lpstr>MC_Tree_1!MC_V_D_root</vt:lpstr>
      <vt:lpstr>MC_Tree_1!MC_V_T_asis_disaster</vt:lpstr>
      <vt:lpstr>MC_Tree_1!MC_V_T_asis_ok</vt:lpstr>
      <vt:lpstr>MC_Tree_1!MC_V_T_asis_poor</vt:lpstr>
      <vt:lpstr>MC_Tree_1!MC_V_T_big_flop</vt:lpstr>
      <vt:lpstr>MC_Tree_1!MC_V_T_big_good</vt:lpstr>
      <vt:lpstr>MC_Tree_1!MC_V_T_big_hit</vt:lpstr>
      <vt:lpstr>MC_Tree_1!MC_V_T_big_mixed</vt:lpstr>
      <vt:lpstr>MC_Tree_1!MC_V_T_low_breakout</vt:lpstr>
      <vt:lpstr>MC_Tree_1!MC_V_T_low_festival</vt:lpstr>
      <vt:lpstr>MC_Tree_1!MC_V_T_low_limited</vt:lpstr>
      <vt:lpstr>MC_Tree_1!MC_V_T_low_streaming</vt:lpstr>
      <vt:lpstr>MC_Tree_1!MC_V_T_mid_disaster</vt:lpstr>
      <vt:lpstr>MC_Tree_1!MC_V_T_mid_fatigue</vt:lpstr>
      <vt:lpstr>MC_Tree_1!MC_V_T_mid_fav</vt:lpstr>
      <vt:lpstr>MC_Tree_1!MC_V_T_mid_solid</vt:lpstr>
      <vt:lpstr>MC_Tree_1!MC_V_T_over_flop</vt:lpstr>
      <vt:lpstr>MC_Tree_1!MC_V_T_over_good</vt:lpstr>
      <vt:lpstr>MC_Tree_1!MC_V_T_over_mixed</vt:lpstr>
      <vt:lpstr>MC_Tree_1!MC_V_T_pass</vt:lpstr>
      <vt:lpstr>MC_Tree_1!MC_V_T_reshoot_bad</vt:lpstr>
      <vt:lpstr>MC_Tree_1!MC_V_T_reshoot_mediocre</vt:lpstr>
      <vt:lpstr>MC_Tree_1!MC_V_T_reshoot_saved</vt:lpstr>
      <vt:lpstr>MidbudgetFranchiseCost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2026-03-27T14:31:13Z</dcterms:created>
  <dcterms:modified xsi:type="dcterms:W3CDTF">2026-03-27T14:31:28Z</dcterms:modified>
</cp:coreProperties>
</file>