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3B4CA621-6471-4E56-8EF5-2DFB6836168B}" xr6:coauthVersionLast="47" xr6:coauthVersionMax="47" xr10:uidLastSave="{00000000-0000-0000-0000-000000000000}"/>
  <bookViews>
    <workbookView xWindow="-98" yWindow="-98" windowWidth="21795" windowHeight="12975" firstSheet="2" activeTab="2" xr2:uid="{D037602D-E923-45B0-9DD9-B7CD5E399F22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_MC_Calc!$A$1:$CM$1</definedName>
    <definedName name="BuildFullPlatformCost">MC_Tree_1!$C$6</definedName>
    <definedName name="MarketplaceModelCost">MC_Tree_1!$C$8</definedName>
    <definedName name="MC_BD_D_root_C_dev_full" localSheetId="3">MC_Tree_1!$C$30</definedName>
    <definedName name="MC_BD_D_root_C_marketplace" localSheetId="3">MC_Tree_1!$C$84</definedName>
    <definedName name="MC_BD_D_root_C_partner_nego" localSheetId="3">MC_Tree_1!$C$70</definedName>
    <definedName name="MC_BD_D_root_T_pass" localSheetId="3">MC_Tree_1!$C$92</definedName>
    <definedName name="MC_BD_D_tech_issues_C_pivot" localSheetId="3">MC_Tree_1!$E$54</definedName>
    <definedName name="MC_BD_D_tech_issues_C_rebuild" localSheetId="3">MC_Tree_1!$E$44</definedName>
    <definedName name="MC_BD_D_tech_issues_T_shutdown" localSheetId="3">MC_Tree_1!$E$58</definedName>
    <definedName name="MC_BP_C_dev_full_C_market_full" localSheetId="3">MC_Tree_1!$D$22</definedName>
    <definedName name="MC_BP_C_dev_full_C_market_full_delay" localSheetId="3">MC_Tree_1!$D$34</definedName>
    <definedName name="MC_BP_C_dev_full_D_tech_issues" localSheetId="3">MC_Tree_1!$D$50</definedName>
    <definedName name="MC_BP_C_market_full_delay_T_delay_moderate" localSheetId="3">MC_Tree_1!$E$36</definedName>
    <definedName name="MC_BP_C_market_full_delay_T_delay_strong" localSheetId="3">MC_Tree_1!$E$32</definedName>
    <definedName name="MC_BP_C_market_full_delay_T_delay_toolate" localSheetId="3">MC_Tree_1!$E$40</definedName>
    <definedName name="MC_BP_C_market_full_delay_T_delay_weak" localSheetId="3">MC_Tree_1!$E$38</definedName>
    <definedName name="MC_BP_C_market_full_T_full_reject" localSheetId="3">MC_Tree_1!$E$28</definedName>
    <definedName name="MC_BP_C_market_full_T_full_slow" localSheetId="3">MC_Tree_1!$E$26</definedName>
    <definedName name="MC_BP_C_market_full_T_full_steady" localSheetId="3">MC_Tree_1!$E$24</definedName>
    <definedName name="MC_BP_C_market_full_T_full_viral" localSheetId="3">MC_Tree_1!$E$20</definedName>
    <definedName name="MC_BP_C_marketplace_T_mp_good" localSheetId="3">MC_Tree_1!$D$86</definedName>
    <definedName name="MC_BP_C_marketplace_T_mp_mediocre" localSheetId="3">MC_Tree_1!$D$88</definedName>
    <definedName name="MC_BP_C_marketplace_T_mp_quality" localSheetId="3">MC_Tree_1!$D$90</definedName>
    <definedName name="MC_BP_C_marketplace_T_mp_star" localSheetId="3">MC_Tree_1!$D$82</definedName>
    <definedName name="MC_BP_C_partner_mid_T_partner_mid_avg" localSheetId="3">MC_Tree_1!$E$76</definedName>
    <definedName name="MC_BP_C_partner_mid_T_partner_mid_poor" localSheetId="3">MC_Tree_1!$E$78</definedName>
    <definedName name="MC_BP_C_partner_mid_T_partner_mid_strong" localSheetId="3">MC_Tree_1!$E$72</definedName>
    <definedName name="MC_BP_C_partner_nego_C_partner_mid" localSheetId="3">MC_Tree_1!$D$74</definedName>
    <definedName name="MC_BP_C_partner_nego_C_partner_top" localSheetId="3">MC_Tree_1!$D$64</definedName>
    <definedName name="MC_BP_C_partner_nego_T_no_deal" localSheetId="3">MC_Tree_1!$D$80</definedName>
    <definedName name="MC_BP_C_partner_top_T_partner_top_avg" localSheetId="3">MC_Tree_1!$E$66</definedName>
    <definedName name="MC_BP_C_partner_top_T_partner_top_poor" localSheetId="3">MC_Tree_1!$E$68</definedName>
    <definedName name="MC_BP_C_partner_top_T_partner_top_strong" localSheetId="3">MC_Tree_1!$E$62</definedName>
    <definedName name="MC_BP_C_pivot_T_pivot_mediocre" localSheetId="3">MC_Tree_1!$F$56</definedName>
    <definedName name="MC_BP_C_pivot_T_pivot_ok" localSheetId="3">MC_Tree_1!$F$52</definedName>
    <definedName name="MC_BP_C_rebuild_T_rebuild_fail" localSheetId="3">MC_Tree_1!$F$48</definedName>
    <definedName name="MC_BP_C_rebuild_T_rebuild_ok" localSheetId="3">MC_Tree_1!$F$42</definedName>
    <definedName name="MC_BP_C_rebuild_T_rebuild_partial" localSheetId="3">MC_Tree_1!$F$46</definedName>
    <definedName name="MC_BV_C_dev_full_C_market_full" localSheetId="3">MC_Tree_1!$D$23</definedName>
    <definedName name="MC_BV_C_dev_full_C_market_full_delay" localSheetId="3">MC_Tree_1!$D$35</definedName>
    <definedName name="MC_BV_C_dev_full_D_tech_issues" localSheetId="3">MC_Tree_1!$D$51</definedName>
    <definedName name="MC_BV_C_market_full_delay_T_delay_moderate" localSheetId="3">MC_Tree_1!$E$37</definedName>
    <definedName name="MC_BV_C_market_full_delay_T_delay_strong" localSheetId="3">MC_Tree_1!$E$33</definedName>
    <definedName name="MC_BV_C_market_full_delay_T_delay_toolate" localSheetId="3">MC_Tree_1!$E$41</definedName>
    <definedName name="MC_BV_C_market_full_delay_T_delay_weak" localSheetId="3">MC_Tree_1!$E$39</definedName>
    <definedName name="MC_BV_C_market_full_T_full_reject" localSheetId="3">MC_Tree_1!$E$29</definedName>
    <definedName name="MC_BV_C_market_full_T_full_slow" localSheetId="3">MC_Tree_1!$E$27</definedName>
    <definedName name="MC_BV_C_market_full_T_full_steady" localSheetId="3">MC_Tree_1!$E$25</definedName>
    <definedName name="MC_BV_C_market_full_T_full_viral" localSheetId="3">MC_Tree_1!$E$21</definedName>
    <definedName name="MC_BV_C_marketplace_T_mp_good" localSheetId="3">MC_Tree_1!$D$87</definedName>
    <definedName name="MC_BV_C_marketplace_T_mp_mediocre" localSheetId="3">MC_Tree_1!$D$89</definedName>
    <definedName name="MC_BV_C_marketplace_T_mp_quality" localSheetId="3">MC_Tree_1!$D$91</definedName>
    <definedName name="MC_BV_C_marketplace_T_mp_star" localSheetId="3">MC_Tree_1!$D$83</definedName>
    <definedName name="MC_BV_C_partner_mid_T_partner_mid_avg" localSheetId="3">MC_Tree_1!$E$77</definedName>
    <definedName name="MC_BV_C_partner_mid_T_partner_mid_poor" localSheetId="3">MC_Tree_1!$E$79</definedName>
    <definedName name="MC_BV_C_partner_mid_T_partner_mid_strong" localSheetId="3">MC_Tree_1!$E$73</definedName>
    <definedName name="MC_BV_C_partner_nego_C_partner_mid" localSheetId="3">MC_Tree_1!$D$75</definedName>
    <definedName name="MC_BV_C_partner_nego_C_partner_top" localSheetId="3">MC_Tree_1!$D$65</definedName>
    <definedName name="MC_BV_C_partner_nego_T_no_deal" localSheetId="3">MC_Tree_1!$D$81</definedName>
    <definedName name="MC_BV_C_partner_top_T_partner_top_avg" localSheetId="3">MC_Tree_1!$E$67</definedName>
    <definedName name="MC_BV_C_partner_top_T_partner_top_poor" localSheetId="3">MC_Tree_1!$E$69</definedName>
    <definedName name="MC_BV_C_partner_top_T_partner_top_strong" localSheetId="3">MC_Tree_1!$E$63</definedName>
    <definedName name="MC_BV_C_pivot_T_pivot_mediocre" localSheetId="3">MC_Tree_1!$F$57</definedName>
    <definedName name="MC_BV_C_pivot_T_pivot_ok" localSheetId="3">MC_Tree_1!$F$53</definedName>
    <definedName name="MC_BV_C_rebuild_T_rebuild_fail" localSheetId="3">MC_Tree_1!$F$49</definedName>
    <definedName name="MC_BV_C_rebuild_T_rebuild_ok" localSheetId="3">MC_Tree_1!$F$43</definedName>
    <definedName name="MC_BV_C_rebuild_T_rebuild_partial" localSheetId="3">MC_Tree_1!$F$47</definedName>
    <definedName name="MC_BV_D_root_C_dev_full" localSheetId="3">MC_Tree_1!$C$31</definedName>
    <definedName name="MC_BV_D_root_C_marketplace" localSheetId="3">MC_Tree_1!$C$85</definedName>
    <definedName name="MC_BV_D_root_C_partner_nego" localSheetId="3">MC_Tree_1!$C$71</definedName>
    <definedName name="MC_BV_D_root_T_pass" localSheetId="3">MC_Tree_1!$C$93</definedName>
    <definedName name="MC_BV_D_tech_issues_C_pivot" localSheetId="3">MC_Tree_1!$E$55</definedName>
    <definedName name="MC_BV_D_tech_issues_C_rebuild" localSheetId="3">MC_Tree_1!$E$45</definedName>
    <definedName name="MC_BV_D_tech_issues_T_shutdown" localSheetId="3">MC_Tree_1!$E$59</definedName>
    <definedName name="MC_N_C_dev_full" localSheetId="3">MC_Tree_1!$D$30</definedName>
    <definedName name="MC_N_C_market_full" localSheetId="3">MC_Tree_1!$E$22</definedName>
    <definedName name="MC_N_C_market_full_delay" localSheetId="3">MC_Tree_1!$E$34</definedName>
    <definedName name="MC_N_C_marketplace" localSheetId="3">MC_Tree_1!$D$84</definedName>
    <definedName name="MC_N_C_partner_mid" localSheetId="3">MC_Tree_1!$E$74</definedName>
    <definedName name="MC_N_C_partner_nego" localSheetId="3">MC_Tree_1!$D$70</definedName>
    <definedName name="MC_N_C_partner_top" localSheetId="3">MC_Tree_1!$E$64</definedName>
    <definedName name="MC_N_C_pivot" localSheetId="3">MC_Tree_1!$F$54</definedName>
    <definedName name="MC_N_C_rebuild" localSheetId="3">MC_Tree_1!$F$44</definedName>
    <definedName name="MC_N_D_root" localSheetId="3">MC_Tree_1!$C$60</definedName>
    <definedName name="MC_N_D_tech_issues" localSheetId="3">MC_Tree_1!$E$50</definedName>
    <definedName name="MC_NP_T_delay_moderate" localSheetId="3">MC_Tree_1!$F$36</definedName>
    <definedName name="MC_NP_T_delay_strong" localSheetId="3">MC_Tree_1!$F$32</definedName>
    <definedName name="MC_NP_T_delay_toolate" localSheetId="3">MC_Tree_1!$F$40</definedName>
    <definedName name="MC_NP_T_delay_weak" localSheetId="3">MC_Tree_1!$F$38</definedName>
    <definedName name="MC_NP_T_full_reject" localSheetId="3">MC_Tree_1!$F$28</definedName>
    <definedName name="MC_NP_T_full_slow" localSheetId="3">MC_Tree_1!$F$26</definedName>
    <definedName name="MC_NP_T_full_steady" localSheetId="3">MC_Tree_1!$F$24</definedName>
    <definedName name="MC_NP_T_full_viral" localSheetId="3">MC_Tree_1!$F$20</definedName>
    <definedName name="MC_NP_T_mp_good" localSheetId="3">MC_Tree_1!$E$86</definedName>
    <definedName name="MC_NP_T_mp_mediocre" localSheetId="3">MC_Tree_1!$E$88</definedName>
    <definedName name="MC_NP_T_mp_quality" localSheetId="3">MC_Tree_1!$E$90</definedName>
    <definedName name="MC_NP_T_mp_star" localSheetId="3">MC_Tree_1!$E$82</definedName>
    <definedName name="MC_NP_T_no_deal" localSheetId="3">MC_Tree_1!$E$80</definedName>
    <definedName name="MC_NP_T_partner_mid_avg" localSheetId="3">MC_Tree_1!$F$76</definedName>
    <definedName name="MC_NP_T_partner_mid_poor" localSheetId="3">MC_Tree_1!$F$78</definedName>
    <definedName name="MC_NP_T_partner_mid_strong" localSheetId="3">MC_Tree_1!$F$72</definedName>
    <definedName name="MC_NP_T_partner_top_avg" localSheetId="3">MC_Tree_1!$F$66</definedName>
    <definedName name="MC_NP_T_partner_top_poor" localSheetId="3">MC_Tree_1!$F$68</definedName>
    <definedName name="MC_NP_T_partner_top_strong" localSheetId="3">MC_Tree_1!$F$62</definedName>
    <definedName name="MC_NP_T_pass" localSheetId="3">MC_Tree_1!$D$92</definedName>
    <definedName name="MC_NP_T_pivot_mediocre" localSheetId="3">MC_Tree_1!$G$56</definedName>
    <definedName name="MC_NP_T_pivot_ok" localSheetId="3">MC_Tree_1!$G$52</definedName>
    <definedName name="MC_NP_T_rebuild_fail" localSheetId="3">MC_Tree_1!$G$48</definedName>
    <definedName name="MC_NP_T_rebuild_ok" localSheetId="3">MC_Tree_1!$G$42</definedName>
    <definedName name="MC_NP_T_rebuild_partial" localSheetId="3">MC_Tree_1!$G$46</definedName>
    <definedName name="MC_NP_T_shutdown" localSheetId="3">MC_Tree_1!$F$58</definedName>
    <definedName name="MC_V_C_dev_full" localSheetId="3">MC_Tree_1!$D$31</definedName>
    <definedName name="MC_V_C_market_full" localSheetId="3">MC_Tree_1!$E$23</definedName>
    <definedName name="MC_V_C_market_full_delay" localSheetId="3">MC_Tree_1!$E$35</definedName>
    <definedName name="MC_V_C_marketplace" localSheetId="3">MC_Tree_1!$D$85</definedName>
    <definedName name="MC_V_C_partner_mid" localSheetId="3">MC_Tree_1!$E$75</definedName>
    <definedName name="MC_V_C_partner_nego" localSheetId="3">MC_Tree_1!$D$71</definedName>
    <definedName name="MC_V_C_partner_top" localSheetId="3">MC_Tree_1!$E$65</definedName>
    <definedName name="MC_V_C_pivot" localSheetId="3">MC_Tree_1!$F$55</definedName>
    <definedName name="MC_V_C_rebuild" localSheetId="3">MC_Tree_1!$F$45</definedName>
    <definedName name="MC_V_D_root" localSheetId="3">MC_Tree_1!$C$61</definedName>
    <definedName name="MC_V_D_tech_issues" localSheetId="3">MC_Tree_1!$E$51</definedName>
    <definedName name="MC_V_T_delay_moderate" localSheetId="3">MC_Tree_1!$F$37</definedName>
    <definedName name="MC_V_T_delay_strong" localSheetId="3">MC_Tree_1!$F$33</definedName>
    <definedName name="MC_V_T_delay_toolate" localSheetId="3">MC_Tree_1!$F$41</definedName>
    <definedName name="MC_V_T_delay_weak" localSheetId="3">MC_Tree_1!$F$39</definedName>
    <definedName name="MC_V_T_full_reject" localSheetId="3">MC_Tree_1!$F$29</definedName>
    <definedName name="MC_V_T_full_slow" localSheetId="3">MC_Tree_1!$F$27</definedName>
    <definedName name="MC_V_T_full_steady" localSheetId="3">MC_Tree_1!$F$25</definedName>
    <definedName name="MC_V_T_full_viral" localSheetId="3">MC_Tree_1!$F$21</definedName>
    <definedName name="MC_V_T_mp_good" localSheetId="3">MC_Tree_1!$E$87</definedName>
    <definedName name="MC_V_T_mp_mediocre" localSheetId="3">MC_Tree_1!$E$89</definedName>
    <definedName name="MC_V_T_mp_quality" localSheetId="3">MC_Tree_1!$E$91</definedName>
    <definedName name="MC_V_T_mp_star" localSheetId="3">MC_Tree_1!$E$83</definedName>
    <definedName name="MC_V_T_no_deal" localSheetId="3">MC_Tree_1!$E$81</definedName>
    <definedName name="MC_V_T_partner_mid_avg" localSheetId="3">MC_Tree_1!$F$77</definedName>
    <definedName name="MC_V_T_partner_mid_poor" localSheetId="3">MC_Tree_1!$F$79</definedName>
    <definedName name="MC_V_T_partner_mid_strong" localSheetId="3">MC_Tree_1!$F$73</definedName>
    <definedName name="MC_V_T_partner_top_avg" localSheetId="3">MC_Tree_1!$F$67</definedName>
    <definedName name="MC_V_T_partner_top_poor" localSheetId="3">MC_Tree_1!$F$69</definedName>
    <definedName name="MC_V_T_partner_top_strong" localSheetId="3">MC_Tree_1!$F$63</definedName>
    <definedName name="MC_V_T_pass" localSheetId="3">MC_Tree_1!$D$93</definedName>
    <definedName name="MC_V_T_pivot_mediocre" localSheetId="3">MC_Tree_1!$G$57</definedName>
    <definedName name="MC_V_T_pivot_ok" localSheetId="3">MC_Tree_1!$G$53</definedName>
    <definedName name="MC_V_T_rebuild_fail" localSheetId="3">MC_Tree_1!$G$49</definedName>
    <definedName name="MC_V_T_rebuild_ok" localSheetId="3">MC_Tree_1!$G$43</definedName>
    <definedName name="MC_V_T_rebuild_partial" localSheetId="3">MC_Tree_1!$G$47</definedName>
    <definedName name="MC_V_T_shutdown" localSheetId="3">MC_Tree_1!$F$59</definedName>
    <definedName name="PartnerWithUniversityCost">MC_Tree_1!$C$7</definedName>
    <definedName name="PivotToSimplerProductCost">MC_Tree_1!$C$10</definedName>
    <definedName name="RebuildCoreCost">MC_Tree_1!$C$9</definedName>
    <definedName name="ShutDownValue">MC_Tree_1!$C$11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3" l="1"/>
  <c r="E45" i="3"/>
  <c r="E55" i="3"/>
  <c r="C71" i="3"/>
  <c r="C85" i="3"/>
  <c r="C31" i="3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91" i="3"/>
  <c r="E82" i="3"/>
  <c r="F73" i="3"/>
  <c r="F63" i="3"/>
  <c r="G53" i="3"/>
  <c r="G43" i="3"/>
  <c r="E35" i="3"/>
  <c r="F25" i="3"/>
  <c r="E44" i="3"/>
  <c r="C92" i="3"/>
  <c r="D92" i="3"/>
  <c r="E75" i="3"/>
  <c r="E90" i="3"/>
  <c r="E81" i="3"/>
  <c r="F72" i="3"/>
  <c r="F62" i="3"/>
  <c r="G52" i="3"/>
  <c r="G42" i="3"/>
  <c r="F33" i="3"/>
  <c r="F24" i="3"/>
  <c r="E89" i="3"/>
  <c r="E80" i="3"/>
  <c r="D71" i="3"/>
  <c r="C61" i="3"/>
  <c r="E51" i="3"/>
  <c r="F41" i="3"/>
  <c r="F32" i="3"/>
  <c r="E23" i="3"/>
  <c r="C84" i="3"/>
  <c r="F26" i="3"/>
  <c r="E88" i="3"/>
  <c r="F79" i="3"/>
  <c r="F69" i="3"/>
  <c r="F59" i="3"/>
  <c r="G49" i="3"/>
  <c r="F40" i="3"/>
  <c r="D31" i="3"/>
  <c r="F21" i="3"/>
  <c r="C70" i="3"/>
  <c r="D93" i="3"/>
  <c r="F76" i="3"/>
  <c r="F66" i="3"/>
  <c r="F27" i="3"/>
  <c r="E58" i="3"/>
  <c r="E65" i="3"/>
  <c r="F36" i="3"/>
  <c r="E87" i="3"/>
  <c r="F78" i="3"/>
  <c r="F68" i="3"/>
  <c r="F58" i="3"/>
  <c r="G48" i="3"/>
  <c r="F39" i="3"/>
  <c r="F29" i="3"/>
  <c r="F20" i="3"/>
  <c r="C30" i="3"/>
  <c r="D85" i="3"/>
  <c r="G56" i="3"/>
  <c r="G46" i="3"/>
  <c r="F37" i="3"/>
  <c r="F45" i="3"/>
  <c r="E54" i="3"/>
  <c r="E86" i="3"/>
  <c r="F77" i="3"/>
  <c r="F67" i="3"/>
  <c r="G57" i="3"/>
  <c r="G47" i="3"/>
  <c r="F38" i="3"/>
  <c r="F28" i="3"/>
  <c r="E83" i="3"/>
  <c r="F55" i="3"/>
</calcChain>
</file>

<file path=xl/sharedStrings.xml><?xml version="1.0" encoding="utf-8"?>
<sst xmlns="http://schemas.openxmlformats.org/spreadsheetml/2006/main" count="80" uniqueCount="72">
  <si>
    <t>{"_v":2,"trees":{"MC_Tree_1":"{\r\n  \"RootId\": \"D_root\",\r\n  \"Nodes\": {\r\n    \"D_root\": {\r\n      \"type\": \"decision\",\r\n      \"id\": \"D_root\",\r\n      \"name\": \"Platform Strategy\",\r\n      \"options\": [\r\n        {\r\n          \"name\": \"Build Full Platform\",\r\n          \"childId\": \"C_dev_full\",\r\n          \"value\": -2000000\r\n        },\r\n        {\r\n          \"name\": \"Partner with University\",\r\n          \"childId\": \"C_partner_nego\",\r\n          \"value\": -400000\r\n        },\r\n        {\r\n          \"name\": \"Marketplace Model\",\r\n          \"childId\": \"C_marketplace\",\r\n          \"value\": -800000\r\n        },\r\n        {\r\n          \"name\": \"Don\u0027t Launch\",\r\n          \"childId\": \"T_pass\"\r\n        }\r\n      ]\r\n    },\r\n    \"C_dev_full\": {\r\n      \"type\": \"chance\",\r\n      \"id\": \"C_dev_full\",\r\n      \"name\": \"Development Outcome\",\r\n      \"branches\": [\r\n        {\r\n          \"name\": \"On Time \u0026 Budget\",\r\n          \"probability\": 0.3,\r\n          \"childId\": \"C_market_full\"\r\n        },\r\n        {\r\n          \"name\": \"Delayed 6 Months\",\r\n          \"probability\": 0.45,\r\n          \"childId\": \"C_market_full_delay\",\r\n          \"value\": -500000\r\n        },\r\n        {\r\n          \"name\": \"Major Technical Issues\",\r\n          \"probability\": 0.25,\r\n          \"childId\": \"D_tech_issues\"\r\n        }\r\n      ]\r\n    },\r\n    \"C_market_full\": {\r\n      \"type\": \"chance\",\r\n      \"id\": \"C_market_full\",\r\n      \"name\": \"Market Adoption\",\r\n      \"branches\": [\r\n        {\r\n          \"name\": \"Viral Growth\",\r\n          \"probability\": 0.15,\r\n          \"childId\": \"T_full_viral\",\r\n          \"value\": 12000000\r\n        },\r\n        {\r\n          \"name\": \"Steady Growth\",\r\n          \"probability\": 0.45,\r\n          \"childId\": \"T_full_steady\",\r\n          \"value\": 5000000\r\n        },\r\n        {\r\n          \"name\": \"Slow Adoption\",\r\n          \"probability\": 0.3,\r\n          \"childId\": \"T_full_slow\",\r\n          \"value\": 1500000\r\n        },\r\n        {\r\n          \"name\": \"Market Rejection\",\r\n          \"probability\": 0.1,\r\n          \"childId\": \"T_full_reject\",\r\n          \"value\": 200000\r\n        }\r\n      ]\r\n    },\r\n    \"T_full_viral\": {\r\n      \"type\": \"terminal\",\r\n      \"id\": \"T_full_viral\",\r\n      \"name\": \"Full Platform: Viral\",\r\n      \"value\": 0\r\n    },\r\n    \"T_full_steady\": {\r\n      \"type\": \"terminal\",\r\n      \"id\": \"T_full_steady\",\r\n      \"name\": \"Full Platform: Steady\",\r\n      \"value\": 0\r\n    },\r\n    \"T_full_slow\": {\r\n      \"type\": \"terminal\",\r\n      \"id\": \"T_full_slow\",\r\n      \"name\": \"Full Platform: Slow\",\r\n      \"value\": 0\r\n    },\r\n    \"T_full_reject\": {\r\n      \"type\": \"terminal\",\r\n      \"id\": \"T_full_reject\",\r\n      \"name\": \"Full Platform: Rejected\",\r\n      \"value\": 0\r\n    },\r\n    \"C_market_full_delay\": {\r\n      \"type\": \"chance\",\r\n      \"id\": \"C_market_full_delay\",\r\n      \"name\": \"Market Adoption (Delayed)\",\r\n      \"branches\": [\r\n        {\r\n          \"name\": \"Still Strong\",\r\n          \"probability\": 0.1,\r\n          \"childId\": \"T_delay_strong\",\r\n          \"value\": 8000000\r\n        },\r\n        {\r\n          \"name\": \"Moderate\",\r\n          \"probability\": 0.4,\r\n          \"childId\": \"T_delay_moderate\",\r\n          \"value\": 3500000\r\n        },\r\n        {\r\n          \"name\": \"Weak (Competitors Moved In)\",\r\n          \"probability\": 0.35,\r\n          \"childId\": \"T_delay_weak\",\r\n          \"value\": 1000000\r\n        },\r\n        {\r\n          \"name\": \"Too Late\",\r\n          \"probability\": 0.15,\r\n          \"childId\": \"T_delay_toolate\",\r\n          \"value\": 100000\r\n        }\r\n      ]\r\n    },\r\n    \"T_delay_strong\": {\r\n      \"type\": \"terminal\",\r\n      \"id\": \"T_delay_strong\",\r\n      \"name\": \"Delayed: Strong\",\r\n      \"value\": 0\r\n    },\r\n    \"T_delay_moderate\": {\r\n      \"type\": \"terminal\",\r\n      \"id\": \"T_delay_moderate\",\r\n      \"name\": \"Delayed: Moderate\",\r\n      \"value\": 0\r\n    },\r\n    \"T_delay_weak\": {\r\n      \"type\": \"terminal\",\r\n      \"id\": \"T_delay_weak\",\r\n      \"name\": \"Delayed: Weak\",\r\n      \"value\": 0\r\n    },\r\n    \"T_delay_toolate\": {\r\n      \"type\": \"terminal\",\r\n      \"id\": \"T_delay_toolate\",\r\n      \"name\": \"Delayed: Too Late\",\r\n      \"value\": 0\r\n    },\r\n    \"D_tech_issues\": {\r\n      \"type\": \"decision\",\r\n      \"id\": \"D_tech_issues\",\r\n      \"name\": \"Technical Crisis\",\r\n      \"options\": [\r\n        {\r\n          \"name\": \"Rebuild Core\",\r\n          \"childId\": \"C_rebuild\",\r\n          \"value\": -1000000\r\n        },\r\n        {\r\n          \"name\": \"Pivot to Simpler Product\",\r\n          \"childId\": \"C_pivot\",\r\n          \"value\": -300000\r\n        },\r\n        {\r\n          \"name\": \"Shut Down\",\r\n          \"childId\": \"T_shutdown\",\r\n          \"value\": 50000\r\n        }\r\n      ]\r\n    },\r\n    \"C_rebuild\": {\r\n      \"type\": \"chance\",\r\n      \"id\": \"C_rebuild\",\r\n      \"name\": \"Rebuild Outcome\",\r\n      \"branches\": [\r\n        {\r\n          \"name\": \"Successful Rebuild\",\r\n          \"probability\": 0.5,\r\n          \"childId\": \"T_rebuild_ok\",\r\n          \"value\": 4000000\r\n        },\r\n        {\r\n          \"name\": \"Partial Recovery\",\r\n          \"probability\": 0.3,\r\n          \"childId\": \"T_rebuild_partial\",\r\n          \"value\": 1500000\r\n        },\r\n        {\r\n          \"name\": \"Still Broken\",\r\n          \"probability\": 0.2,\r\n          \"childId\": \"T_rebuild_fail\",\r\n          \"value\": 100000\r\n        }\r\n      ]\r\n    },\r\n    \"T_rebuild_ok\": {\r\n      \"type\": \"terminal\",\r\n      \"id\": \"T_rebuild_ok\",\r\n      \"name\": \"Rebuild: Success\",\r\n      \"value\": 0\r\n    },\r\n    \"T_rebuild_partial\": {\r\n      \"type\": \"terminal\",\r\n      \"id\": \"T_rebuild_partial\",\r\n      \"name\": \"Rebuild: Partial\",\r\n      \"value\": 0\r\n    },\r\n    \"T_rebuild_fail\": {\r\n      \"type\": \"terminal\",\r\n      \"id\": \"T_rebuild_fail\",\r\n      \"name\": \"Rebuild: Failed\",\r\n      \"value\": 0\r\n    },\r\n    \"C_pivot\": {\r\n      \"type\": \"chance\",\r\n      \"id\": \"C_pivot\",\r\n      \"name\": \"Pivot Outcome\",\r\n      \"branches\": [\r\n        {\r\n          \"name\": \"Pivot Finds Niche\",\r\n          \"probability\": 0.4,\r\n          \"childId\": \"T_pivot_ok\",\r\n          \"value\": 2500000\r\n        },\r\n        {\r\n          \"name\": \"Pivot Mediocre\",\r\n          \"probability\": 0.6,\r\n          \"childId\": \"T_pivot_mediocre\",\r\n          \"value\": 500000\r\n        }\r\n      ]\r\n    },\r\n    \"T_pivot_ok\": {\r\n      \"type\": \"terminal\",\r\n      \"id\": \"T_pivot_ok\",\r\n      \"name\": \"Pivot: Found Niche\",\r\n      \"value\": 0\r\n    },\r\n    \"T_pivot_mediocre\": {\r\n      \"type\": \"terminal\",\r\n      \"id\": \"T_pivot_mediocre\",\r\n      \"name\": \"Pivot: Mediocre\",\r\n      \"value\": 0\r\n    },\r\n    \"T_shutdown\": {\r\n      \"type\": \"terminal\",\r\n      \"id\": \"T_shutdown\",\r\n      \"name\": \"Shut Down Project\",\r\n      \"value\": 0\r\n    },\r\n    \"C_partner_nego\": {\r\n      \"type\": \"chance\",\r\n      \"id\": \"C_partner_nego\",\r\n      \"name\": \"Partnership Negotiation\",\r\n      \"branches\": [\r\n        {\r\n          \"name\": \"Top-Tier University\",\r\n          \"probability\": 0.25,\r\n          \"childId\": \"C_partner_top\"\r\n        },\r\n        {\r\n          \"name\": \"Mid-Tier University\",\r\n          \"probability\": 0.5,\r\n          \"childId\": \"C_partner_mid\"\r\n        },\r\n        {\r\n          \"name\": \"No Deal\",\r\n          \"probability\": 0.25,\r\n          \"childId\": \"T_no_deal\",\r\n          \"value\": 50000\r\n        }\r\n      ]\r\n    },\r\n    \"C_partner_top\": {\r\n      \"type\": \"chance\",\r\n      \"id\": \"C_partner_top\",\r\n      \"name\": \"Top-Tier Partnership Results\",\r\n      \"branches\": [\r\n        {\r\n          \"name\": \"Strong Enrollment\",\r\n          \"probability\": 0.45,\r\n          \"childId\": \"T_partner_top_strong\",\r\n          \"value\": 5000000\r\n        },\r\n        {\r\n          \"name\": \"Average Enrollment\",\r\n          \"probability\": 0.4,\r\n          \"childId\": \"T_partner_top_avg\",\r\n          \"value\": 2500000\r\n        },\r\n        {\r\n          \"name\": \"Poor Enrollment\",\r\n          \"probability\": 0.15,\r\n          \"childId\": \"T_partner_top_poor\",\r\n          \"value\": 600000\r\n        }\r\n      ]\r\n    },\r\n    \"T_partner_top_strong\": {\r\n      \"type\": \"terminal\",\r\n      \"id\": \"T_partner_top_strong\",\r\n      \"name\": \"Top Uni: Strong\",\r\n      \"value\": 0\r\n    },\r\n    \"T_partner_top_avg\": {\r\n      \"type\": \"terminal\",\r\n      \"id\": \"T_partner_top_avg\",\r\n      \"name\": \"Top Uni: Average\",\r\n      \"value\": 0\r\n    },\r\n    \"T_partner_top_poor\": {\r\n      \"type\": \"terminal\",\r\n      \"id\": \"T_partner_top_poor\",\r\n      \"name\": \"Top Uni: Poor\",\r\n      \"value\": 0\r\n    },\r\n    \"C_partner_mid\": {\r\n      \"type\": \"chance\",\r\n      \"id\": \"C_partner_mid\",\r\n      \"name\": \"Mid-Tier Partnership Results\",\r\n      \"branches\": [\r\n        {\r\n          \"name\": \"Strong Enrollment\",\r\n          \"probability\": 0.3,\r\n          \"childId\": \"T_partner_mid_strong\",\r\n          \"value\": 2800000\r\n        },\r\n        {\r\n          \"name\": \"Average Enrollment\",\r\n          \"probability\": 0.45,\r\n          \"childId\": \"T_partner_mid_avg\",\r\n          \"value\": 1400000\r\n        },\r\n        {\r\n          \"name\": \"Poor Enrollment\",\r\n          \"probability\": 0.25,\r\n          \"childId\": \"T_partner_mid_poor\",\r\n          \"value\": 400000\r\n        }\r\n      ]\r\n    },\r\n    \"T_partner_mid_strong\": {\r\n      \"type\": \"terminal\",\r\n      \"id\": \"T_partner_mid_strong\",\r\n      \"name\": \"Mid Uni: Strong\",\r\n      \"value\": 0\r\n    },\r\n    \"T_partner_mid_avg\": {\r\n      \"type\": \"terminal\",\r\n      \"id\": \"T_partner_mid_avg\",\r\n      \"name\": \"Mid Uni: Average\",\r\n      \"value\": 0\r\n    },\r\n    \"T_partner_mid_poor\": {\r\n      \"type\": \"terminal\",\r\n      \"id\": \"T_partner_mid_poor\",\r\n      \"name\": \"Mid Uni: Poor\",\r\n      \"value\": 0\r\n    },\r\n    \"T_no_deal\": {\r\n      \"type\": \"terminal\",\r\n      \"id\": \"T_no_deal\",\r\n      \"name\": \"No Partnership Deal\",\r\n      \"value\": 0\r\n    },\r\n    \"C_marketplace\": {\r\n      \"type\": \"chance\",\r\n      \"id\": \"C_marketplace\",\r\n      \"name\": \"Instructor Recruitment\",\r\n      \"branches\": [\r\n        {\r\n          \"name\": \"Star Instructors Join\",\r\n          \"probability\": 0.2,\r\n          \"childId\": \"T_mp_star\",\r\n          \"value\": 6000000\r\n        },\r\n        {\r\n          \"name\": \"Good Content Mix\",\r\n          \"probability\": 0.45,\r\n          \"childId\": \"T_mp_good\",\r\n          \"value\": 2800000\r\n        },\r\n        {\r\n          \"name\": \"Mediocre Content\",\r\n          \"probability\": 0.25,\r\n          \"childId\": \"T_mp_mediocre\",\r\n          \"value\": 900000\r\n        },\r\n        {\r\n          \"name\": \"Quality Problems\",\r\n          \"probability\": 0.1,\r\n          \"childId\": \"T_mp_quality\",\r\n          \"value\": 150000\r\n        }\r\n      ]\r\n    },\r\n    \"T_mp_star\": {\r\n      \"type\": \"terminal\",\r\n      \"id\": \"T_mp_star\",\r\n      \"name\": \"Marketplace: Star Content\",\r\n      \"value\": 0\r\n    },\r\n    \"T_mp_good\": {\r\n      \"type\": \"terminal\",\r\n      \"id\": \"T_mp_good\",\r\n      \"name\": \"Marketplace: Good Content\",\r\n      \"value\": 0\r\n    },\r\n    \"T_mp_mediocre\": {\r\n      \"type\": \"terminal\",\r\n      \"id\": \"T_mp_mediocre\",\r\n      \"name\": \"Marketplace: Mediocre\",\r\n      \"value\": 0\r\n    },\r\n    \"T_mp_quality\": {\r\n      \"type\": \"terminal\",\r\n      \"id\": \"T_mp_quality\",\r\n      \"name\": \"Marketplace: Quality Issues\",\r\n      \"value\": 0\r\n    },\r\n    \"T_pass\": {\r\n      \"type\": \"terminal\",\r\n      \"id\": \"T_pass\",\r\n      \"name\": \"Don\u0027t Launch\",\r\n      \"value\": 0\r\n    }\r\n  },\r\n  \"Settings\": {\r\n    \"ModelName\": \"EdTech Platform Launch\",\r\n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\"MC_BV_D_root_C_dev_full\": \"=-BuildFullPlatformCost\",\r\n      \"MC_BV_D_root_C_partner_nego\": \"=-PartnerWithUniversityCost\",\r\n      \"MC_BV_D_root_C_marketplace\": \"=-MarketplaceModelCost\",\r\n      \"MC_BV_D_tech_issues_C_rebuild\": \"=-RebuildCoreCost\",\r\n      \"MC_BV_D_tech_issues_C_pivot\": \"=-PivotToSimplerProductCost\",\r\n      \"MC_BV_D_tech_issues_T_shutdown\": \"=ShutDownValue\"\r\n  }\r\n}"}}</t>
  </si>
  <si>
    <t>Market Adoption</t>
  </si>
  <si>
    <t>Development Outcome</t>
  </si>
  <si>
    <t>Market Adoption (Delayed)</t>
  </si>
  <si>
    <t>Rebuild Outcome</t>
  </si>
  <si>
    <t>Technical Crisis</t>
  </si>
  <si>
    <t>Pivot Outcome</t>
  </si>
  <si>
    <t>Platform Strategy</t>
  </si>
  <si>
    <t>Top-Tier Partnership Results</t>
  </si>
  <si>
    <t>Partnership Negotiation</t>
  </si>
  <si>
    <t>Mid-Tier Partnership Results</t>
  </si>
  <si>
    <t>Instructor Recruitment</t>
  </si>
  <si>
    <t>EdTech Platform Launch — Control Panel</t>
  </si>
  <si>
    <t>Adjust parameters below to update the decision tree instantly</t>
  </si>
  <si>
    <t>Parameter</t>
  </si>
  <si>
    <t>Value</t>
  </si>
  <si>
    <t>Units</t>
  </si>
  <si>
    <t>Notes</t>
  </si>
  <si>
    <t>Build Full Platform</t>
  </si>
  <si>
    <t>$</t>
  </si>
  <si>
    <t>Investment for Development Outcome path</t>
  </si>
  <si>
    <t>Partner with University</t>
  </si>
  <si>
    <t>Investment for Partnership Negotiation path</t>
  </si>
  <si>
    <t>Marketplace Model</t>
  </si>
  <si>
    <t>Investment for Instructor Recruitment path</t>
  </si>
  <si>
    <t>Rebuild Core</t>
  </si>
  <si>
    <t>Investment for Rebuild Outcome path</t>
  </si>
  <si>
    <t>Pivot to Simpler Product</t>
  </si>
  <si>
    <t>Investment for Pivot Outcome path</t>
  </si>
  <si>
    <t>Shut Down</t>
  </si>
  <si>
    <t>Shut Down Project</t>
  </si>
  <si>
    <t>EdTech Platform Launch Decision</t>
  </si>
  <si>
    <t>ModelChoice Example Model</t>
  </si>
  <si>
    <t>Background</t>
  </si>
  <si>
    <t>An education technology company is planning to launch an online learning</t>
  </si>
  <si>
    <t>platform for professional development. The market is competitive (Coursera,</t>
  </si>
  <si>
    <t>Udemy, LinkedIn Learning) but the company has identified an underserved</t>
  </si>
  <si>
    <t>niche in industry-specific certification programs.</t>
  </si>
  <si>
    <t>Option 1: Build Full Platform ($2M)</t>
  </si>
  <si>
    <t>Custom-built platform with proprietary content, AI-powered learning paths,</t>
  </si>
  <si>
    <t>and interactive assessments. Development risk is significant: 30% on time,</t>
  </si>
  <si>
    <t>45% delayed (+$500K), 25% major technical issues.</t>
  </si>
  <si>
    <t>Option 2: University Partnership ($400K)</t>
  </si>
  <si>
    <t>Partner with a university to offer co-branded certificates. Lower cost and</t>
  </si>
  <si>
    <t>credibility boost, but dependent on partner quality and revenue sharing.</t>
  </si>
  <si>
    <t>Option 3: Marketplace Model ($800K)</t>
  </si>
  <si>
    <t>Build a platform where independent instructors create content (Udemy model).</t>
  </si>
  <si>
    <t>Success depends on recruiting quality instructors.</t>
  </si>
  <si>
    <t>Decision Objective</t>
  </si>
  <si>
    <t>Maximize expected 3-year net revenue. This model shows how build vs. buy</t>
  </si>
  <si>
    <t>vs. partner decisions involve tradeoffs between control, risk, and speed.</t>
  </si>
  <si>
    <t>Key Assumptions</t>
  </si>
  <si>
    <t>Full Platform Dev Cost</t>
  </si>
  <si>
    <t>Engineering team, content, infrastructure</t>
  </si>
  <si>
    <t>University Partnership Cost</t>
  </si>
  <si>
    <t>Legal, integration, marketing</t>
  </si>
  <si>
    <t>Marketplace Cost</t>
  </si>
  <si>
    <t>Platform build, instructor tools, marketing</t>
  </si>
  <si>
    <t>Delay Overrun</t>
  </si>
  <si>
    <t>6-month delay carries $500K extra cost</t>
  </si>
  <si>
    <t>Rebuild After Tech Issues</t>
  </si>
  <si>
    <t>Core architecture rewrite</t>
  </si>
  <si>
    <t>Viral Growth Revenue (3yr)</t>
  </si>
  <si>
    <t>15% probability - network effects</t>
  </si>
  <si>
    <t>Top University Partnership</t>
  </si>
  <si>
    <t>25% chance of landing top-tier partner</t>
  </si>
  <si>
    <t>On-Time Development</t>
  </si>
  <si>
    <t>Industry average for custom platforms</t>
  </si>
  <si>
    <t>Suggested Analyses</t>
  </si>
  <si>
    <t>▶ Strategy Table - Compare build vs partner vs marketplace with risk-return frontier</t>
  </si>
  <si>
    <t>▶ Sensitivity Analysis - How does development risk affect the build option?</t>
  </si>
  <si>
    <t>▶ Risk Profile - Is the partnership's lower variance worth the lower ceiling?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</si>
</sst>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60</xdr:row>
      <xdr:rowOff>0</xdr:rowOff>
    </xdr:from>
    <xdr:to>
      <xdr:col>2</xdr:col>
      <xdr:colOff>9525</xdr:colOff>
      <xdr:row>60</xdr:row>
      <xdr:rowOff>0</xdr:rowOff>
    </xdr:to>
    <xdr:cxnSp macro="">
      <xdr:nvCxnSpPr>
        <xdr:cNvPr id="128" name="MC_Entry">
          <a:extLst>
            <a:ext uri="{FF2B5EF4-FFF2-40B4-BE49-F238E27FC236}">
              <a16:creationId xmlns:a16="http://schemas.microsoft.com/office/drawing/2014/main" id="{C1E4E7D5-92BF-7E89-4AC6-1B061A72AE35}"/>
            </a:ext>
          </a:extLst>
        </xdr:cNvPr>
        <xdr:cNvCxnSpPr/>
      </xdr:nvCxnSpPr>
      <xdr:spPr>
        <a:xfrm>
          <a:off x="665163" y="11372850"/>
          <a:ext cx="1730375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59</xdr:row>
      <xdr:rowOff>99251</xdr:rowOff>
    </xdr:from>
    <xdr:ext cx="1206228" cy="182550"/>
    <xdr:sp macro="_xll.MC_OnTreeNameClick" textlink="">
      <xdr:nvSpPr>
        <xdr:cNvPr id="129" name="MC_TreeName">
          <a:extLst>
            <a:ext uri="{FF2B5EF4-FFF2-40B4-BE49-F238E27FC236}">
              <a16:creationId xmlns:a16="http://schemas.microsoft.com/office/drawing/2014/main" id="{214D9C6F-8A81-BD98-FCE1-39BF0A76D63C}"/>
            </a:ext>
          </a:extLst>
        </xdr:cNvPr>
        <xdr:cNvSpPr txBox="1"/>
      </xdr:nvSpPr>
      <xdr:spPr>
        <a:xfrm>
          <a:off x="665163" y="11281601"/>
          <a:ext cx="12062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EdTech Platform Launch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29</xdr:row>
      <xdr:rowOff>184150</xdr:rowOff>
    </xdr:from>
    <xdr:to>
      <xdr:col>3</xdr:col>
      <xdr:colOff>47626</xdr:colOff>
      <xdr:row>60</xdr:row>
      <xdr:rowOff>186</xdr:rowOff>
    </xdr:to>
    <xdr:sp macro="" textlink="">
      <xdr:nvSpPr>
        <xdr:cNvPr id="130" name="MC_BR_D_root_C_dev_full">
          <a:extLst>
            <a:ext uri="{FF2B5EF4-FFF2-40B4-BE49-F238E27FC236}">
              <a16:creationId xmlns:a16="http://schemas.microsoft.com/office/drawing/2014/main" id="{3665244F-5D10-4157-18A9-7756A576E3DE}"/>
            </a:ext>
          </a:extLst>
        </xdr:cNvPr>
        <xdr:cNvSpPr/>
      </xdr:nvSpPr>
      <xdr:spPr>
        <a:xfrm>
          <a:off x="2470216" y="5651500"/>
          <a:ext cx="2282760" cy="5721536"/>
        </a:xfrm>
        <a:custGeom>
          <a:avLst/>
          <a:gdLst/>
          <a:ahLst/>
          <a:cxnLst/>
          <a:rect l="0" t="0" r="0" b="0"/>
          <a:pathLst>
            <a:path w="2282760" h="5721536">
              <a:moveTo>
                <a:pt x="0" y="5721165"/>
              </a:moveTo>
              <a:lnTo>
                <a:pt x="166624" y="6165"/>
              </a:lnTo>
              <a:lnTo>
                <a:pt x="172972" y="0"/>
              </a:lnTo>
              <a:lnTo>
                <a:pt x="2282759" y="0"/>
              </a:lnTo>
              <a:lnTo>
                <a:pt x="2282759" y="12700"/>
              </a:lnTo>
              <a:lnTo>
                <a:pt x="172972" y="12700"/>
              </a:lnTo>
              <a:lnTo>
                <a:pt x="179319" y="6535"/>
              </a:lnTo>
              <a:lnTo>
                <a:pt x="12695" y="5721535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29</xdr:row>
      <xdr:rowOff>99251</xdr:rowOff>
    </xdr:from>
    <xdr:ext cx="887807" cy="182550"/>
    <xdr:sp macro="_xll.MC_OnBranchLabelClick" textlink="">
      <xdr:nvSpPr>
        <xdr:cNvPr id="131" name="MC_BN_D_root_C_dev_full">
          <a:extLst>
            <a:ext uri="{FF2B5EF4-FFF2-40B4-BE49-F238E27FC236}">
              <a16:creationId xmlns:a16="http://schemas.microsoft.com/office/drawing/2014/main" id="{EC84D685-EA34-4C15-2AA7-FCD2DD1E9CDC}"/>
            </a:ext>
          </a:extLst>
        </xdr:cNvPr>
        <xdr:cNvSpPr txBox="1"/>
      </xdr:nvSpPr>
      <xdr:spPr>
        <a:xfrm>
          <a:off x="2672398" y="5566601"/>
          <a:ext cx="8878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Build Full Platform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59</xdr:row>
      <xdr:rowOff>189947</xdr:rowOff>
    </xdr:from>
    <xdr:to>
      <xdr:col>3</xdr:col>
      <xdr:colOff>47626</xdr:colOff>
      <xdr:row>70</xdr:row>
      <xdr:rowOff>6351</xdr:rowOff>
    </xdr:to>
    <xdr:sp macro="" textlink="">
      <xdr:nvSpPr>
        <xdr:cNvPr id="132" name="MC_BR_D_root_C_partner_nego">
          <a:extLst>
            <a:ext uri="{FF2B5EF4-FFF2-40B4-BE49-F238E27FC236}">
              <a16:creationId xmlns:a16="http://schemas.microsoft.com/office/drawing/2014/main" id="{F8E7EEA0-E0D3-4659-880E-0307E463885C}"/>
            </a:ext>
          </a:extLst>
        </xdr:cNvPr>
        <xdr:cNvSpPr/>
      </xdr:nvSpPr>
      <xdr:spPr>
        <a:xfrm>
          <a:off x="2470238" y="11372297"/>
          <a:ext cx="2282738" cy="1911904"/>
        </a:xfrm>
        <a:custGeom>
          <a:avLst/>
          <a:gdLst/>
          <a:ahLst/>
          <a:cxnLst/>
          <a:rect l="0" t="0" r="0" b="0"/>
          <a:pathLst>
            <a:path w="2282738" h="1911904">
              <a:moveTo>
                <a:pt x="12651" y="0"/>
              </a:moveTo>
              <a:lnTo>
                <a:pt x="179275" y="1905000"/>
              </a:lnTo>
              <a:lnTo>
                <a:pt x="172950" y="1899203"/>
              </a:lnTo>
              <a:lnTo>
                <a:pt x="2282737" y="1899203"/>
              </a:lnTo>
              <a:lnTo>
                <a:pt x="2282737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69</xdr:row>
      <xdr:rowOff>99250</xdr:rowOff>
    </xdr:from>
    <xdr:ext cx="1081706" cy="182550"/>
    <xdr:sp macro="_xll.MC_OnBranchLabelClick" textlink="">
      <xdr:nvSpPr>
        <xdr:cNvPr id="133" name="MC_BN_D_root_C_partner_nego">
          <a:extLst>
            <a:ext uri="{FF2B5EF4-FFF2-40B4-BE49-F238E27FC236}">
              <a16:creationId xmlns:a16="http://schemas.microsoft.com/office/drawing/2014/main" id="{A1D390E5-2D97-4505-08DD-633FD148ABEE}"/>
            </a:ext>
          </a:extLst>
        </xdr:cNvPr>
        <xdr:cNvSpPr txBox="1"/>
      </xdr:nvSpPr>
      <xdr:spPr>
        <a:xfrm>
          <a:off x="2672398" y="13186600"/>
          <a:ext cx="10817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with University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74686</xdr:colOff>
      <xdr:row>59</xdr:row>
      <xdr:rowOff>189922</xdr:rowOff>
    </xdr:from>
    <xdr:to>
      <xdr:col>3</xdr:col>
      <xdr:colOff>47626</xdr:colOff>
      <xdr:row>84</xdr:row>
      <xdr:rowOff>15876</xdr:rowOff>
    </xdr:to>
    <xdr:sp macro="" textlink="">
      <xdr:nvSpPr>
        <xdr:cNvPr id="134" name="MC_BR_D_root_C_marketplace">
          <a:extLst>
            <a:ext uri="{FF2B5EF4-FFF2-40B4-BE49-F238E27FC236}">
              <a16:creationId xmlns:a16="http://schemas.microsoft.com/office/drawing/2014/main" id="{4963BEFD-0076-A47C-D07A-3CAB8AC94186}"/>
            </a:ext>
          </a:extLst>
        </xdr:cNvPr>
        <xdr:cNvSpPr/>
      </xdr:nvSpPr>
      <xdr:spPr>
        <a:xfrm>
          <a:off x="2460699" y="11372272"/>
          <a:ext cx="2292277" cy="4588454"/>
        </a:xfrm>
        <a:custGeom>
          <a:avLst/>
          <a:gdLst/>
          <a:ahLst/>
          <a:cxnLst/>
          <a:rect l="0" t="0" r="0" b="0"/>
          <a:pathLst>
            <a:path w="2292277" h="4588454">
              <a:moveTo>
                <a:pt x="31729" y="0"/>
              </a:moveTo>
              <a:lnTo>
                <a:pt x="198353" y="4572000"/>
              </a:lnTo>
              <a:lnTo>
                <a:pt x="182489" y="4556703"/>
              </a:lnTo>
              <a:lnTo>
                <a:pt x="2292276" y="4556703"/>
              </a:lnTo>
              <a:lnTo>
                <a:pt x="2292276" y="4588453"/>
              </a:lnTo>
              <a:lnTo>
                <a:pt x="182489" y="4588453"/>
              </a:lnTo>
              <a:lnTo>
                <a:pt x="166624" y="4573156"/>
              </a:lnTo>
              <a:lnTo>
                <a:pt x="0" y="115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83</xdr:row>
      <xdr:rowOff>99250</xdr:rowOff>
    </xdr:from>
    <xdr:ext cx="922240" cy="182550"/>
    <xdr:sp macro="_xll.MC_OnBranchLabelClick" textlink="">
      <xdr:nvSpPr>
        <xdr:cNvPr id="135" name="MC_BN_D_root_C_marketplace">
          <a:extLst>
            <a:ext uri="{FF2B5EF4-FFF2-40B4-BE49-F238E27FC236}">
              <a16:creationId xmlns:a16="http://schemas.microsoft.com/office/drawing/2014/main" id="{0196AC3F-356F-EC7D-D1F9-CC8DAB3A5819}"/>
            </a:ext>
          </a:extLst>
        </xdr:cNvPr>
        <xdr:cNvSpPr txBox="1"/>
      </xdr:nvSpPr>
      <xdr:spPr>
        <a:xfrm>
          <a:off x="2672398" y="15853600"/>
          <a:ext cx="9222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Marketplace Model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59</xdr:row>
      <xdr:rowOff>190326</xdr:rowOff>
    </xdr:from>
    <xdr:to>
      <xdr:col>3</xdr:col>
      <xdr:colOff>47626</xdr:colOff>
      <xdr:row>92</xdr:row>
      <xdr:rowOff>6351</xdr:rowOff>
    </xdr:to>
    <xdr:sp macro="" textlink="">
      <xdr:nvSpPr>
        <xdr:cNvPr id="136" name="MC_BR_D_root_T_pass">
          <a:extLst>
            <a:ext uri="{FF2B5EF4-FFF2-40B4-BE49-F238E27FC236}">
              <a16:creationId xmlns:a16="http://schemas.microsoft.com/office/drawing/2014/main" id="{98F78BE5-FE2D-E7AC-F551-23C9F5D76999}"/>
            </a:ext>
          </a:extLst>
        </xdr:cNvPr>
        <xdr:cNvSpPr/>
      </xdr:nvSpPr>
      <xdr:spPr>
        <a:xfrm>
          <a:off x="2470216" y="11372676"/>
          <a:ext cx="2282760" cy="6102525"/>
        </a:xfrm>
        <a:custGeom>
          <a:avLst/>
          <a:gdLst/>
          <a:ahLst/>
          <a:cxnLst/>
          <a:rect l="0" t="0" r="0" b="0"/>
          <a:pathLst>
            <a:path w="2282760" h="6102525">
              <a:moveTo>
                <a:pt x="12695" y="0"/>
              </a:moveTo>
              <a:lnTo>
                <a:pt x="179319" y="6096000"/>
              </a:lnTo>
              <a:lnTo>
                <a:pt x="172972" y="6089824"/>
              </a:lnTo>
              <a:lnTo>
                <a:pt x="2282759" y="6089824"/>
              </a:lnTo>
              <a:lnTo>
                <a:pt x="2282759" y="6102524"/>
              </a:lnTo>
              <a:lnTo>
                <a:pt x="172972" y="6102524"/>
              </a:lnTo>
              <a:lnTo>
                <a:pt x="166624" y="6096348"/>
              </a:lnTo>
              <a:lnTo>
                <a:pt x="0" y="3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91</xdr:row>
      <xdr:rowOff>99250</xdr:rowOff>
    </xdr:from>
    <xdr:ext cx="656846" cy="182550"/>
    <xdr:sp macro="_xll.MC_OnBranchLabelClick" textlink="">
      <xdr:nvSpPr>
        <xdr:cNvPr id="137" name="MC_BN_D_root_T_pass">
          <a:extLst>
            <a:ext uri="{FF2B5EF4-FFF2-40B4-BE49-F238E27FC236}">
              <a16:creationId xmlns:a16="http://schemas.microsoft.com/office/drawing/2014/main" id="{232BD6EF-B954-54D1-DE53-3D6708C77F3D}"/>
            </a:ext>
          </a:extLst>
        </xdr:cNvPr>
        <xdr:cNvSpPr txBox="1"/>
      </xdr:nvSpPr>
      <xdr:spPr>
        <a:xfrm>
          <a:off x="2672398" y="17377600"/>
          <a:ext cx="6568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Launch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84239</xdr:colOff>
      <xdr:row>21</xdr:row>
      <xdr:rowOff>184150</xdr:rowOff>
    </xdr:from>
    <xdr:to>
      <xdr:col>4</xdr:col>
      <xdr:colOff>47626</xdr:colOff>
      <xdr:row>30</xdr:row>
      <xdr:rowOff>691</xdr:rowOff>
    </xdr:to>
    <xdr:sp macro="" textlink="">
      <xdr:nvSpPr>
        <xdr:cNvPr id="138" name="MC_BR_C_dev_full_C_market_full">
          <a:extLst>
            <a:ext uri="{FF2B5EF4-FFF2-40B4-BE49-F238E27FC236}">
              <a16:creationId xmlns:a16="http://schemas.microsoft.com/office/drawing/2014/main" id="{7AE728CE-B50D-8E68-36FC-EBF0FC37DC70}"/>
            </a:ext>
          </a:extLst>
        </xdr:cNvPr>
        <xdr:cNvSpPr/>
      </xdr:nvSpPr>
      <xdr:spPr>
        <a:xfrm>
          <a:off x="4789589" y="4127500"/>
          <a:ext cx="2263675" cy="1531041"/>
        </a:xfrm>
        <a:custGeom>
          <a:avLst/>
          <a:gdLst/>
          <a:ahLst/>
          <a:cxnLst/>
          <a:rect l="0" t="0" r="0" b="0"/>
          <a:pathLst>
            <a:path w="2263675" h="1531041">
              <a:moveTo>
                <a:pt x="0" y="1529660"/>
              </a:moveTo>
              <a:lnTo>
                <a:pt x="166624" y="5660"/>
              </a:lnTo>
              <a:lnTo>
                <a:pt x="172936" y="0"/>
              </a:lnTo>
              <a:lnTo>
                <a:pt x="2263674" y="0"/>
              </a:lnTo>
              <a:lnTo>
                <a:pt x="2263674" y="12700"/>
              </a:lnTo>
              <a:lnTo>
                <a:pt x="172936" y="12700"/>
              </a:lnTo>
              <a:lnTo>
                <a:pt x="179248" y="7040"/>
              </a:lnTo>
              <a:lnTo>
                <a:pt x="12624" y="153104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21</xdr:row>
      <xdr:rowOff>99251</xdr:rowOff>
    </xdr:from>
    <xdr:ext cx="899477" cy="182550"/>
    <xdr:sp macro="_xll.MC_OnBranchLabelClick" textlink="">
      <xdr:nvSpPr>
        <xdr:cNvPr id="139" name="MC_BN_C_dev_full_C_market_full">
          <a:extLst>
            <a:ext uri="{FF2B5EF4-FFF2-40B4-BE49-F238E27FC236}">
              <a16:creationId xmlns:a16="http://schemas.microsoft.com/office/drawing/2014/main" id="{51602194-7C58-5D6C-1B99-6D3E306BFA66}"/>
            </a:ext>
          </a:extLst>
        </xdr:cNvPr>
        <xdr:cNvSpPr txBox="1"/>
      </xdr:nvSpPr>
      <xdr:spPr>
        <a:xfrm>
          <a:off x="4991735" y="4042601"/>
          <a:ext cx="8994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On Time &amp; Budget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29</xdr:row>
      <xdr:rowOff>189143</xdr:rowOff>
    </xdr:from>
    <xdr:to>
      <xdr:col>4</xdr:col>
      <xdr:colOff>47626</xdr:colOff>
      <xdr:row>34</xdr:row>
      <xdr:rowOff>6351</xdr:rowOff>
    </xdr:to>
    <xdr:sp macro="" textlink="">
      <xdr:nvSpPr>
        <xdr:cNvPr id="140" name="MC_BR_C_dev_full_C_market_full_delay">
          <a:extLst>
            <a:ext uri="{FF2B5EF4-FFF2-40B4-BE49-F238E27FC236}">
              <a16:creationId xmlns:a16="http://schemas.microsoft.com/office/drawing/2014/main" id="{23FA96A5-59CD-425E-4773-9FE4F87C416C}"/>
            </a:ext>
          </a:extLst>
        </xdr:cNvPr>
        <xdr:cNvSpPr/>
      </xdr:nvSpPr>
      <xdr:spPr>
        <a:xfrm>
          <a:off x="4789698" y="5656493"/>
          <a:ext cx="2263566" cy="769708"/>
        </a:xfrm>
        <a:custGeom>
          <a:avLst/>
          <a:gdLst/>
          <a:ahLst/>
          <a:cxnLst/>
          <a:rect l="0" t="0" r="0" b="0"/>
          <a:pathLst>
            <a:path w="226356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263565" y="757007"/>
              </a:lnTo>
              <a:lnTo>
                <a:pt x="226356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33</xdr:row>
      <xdr:rowOff>99251</xdr:rowOff>
    </xdr:from>
    <xdr:ext cx="882421" cy="182550"/>
    <xdr:sp macro="_xll.MC_OnBranchLabelClick" textlink="">
      <xdr:nvSpPr>
        <xdr:cNvPr id="141" name="MC_BN_C_dev_full_C_market_full_delay">
          <a:extLst>
            <a:ext uri="{FF2B5EF4-FFF2-40B4-BE49-F238E27FC236}">
              <a16:creationId xmlns:a16="http://schemas.microsoft.com/office/drawing/2014/main" id="{C21CA2FA-A441-276C-9E97-E218EBF4446E}"/>
            </a:ext>
          </a:extLst>
        </xdr:cNvPr>
        <xdr:cNvSpPr txBox="1"/>
      </xdr:nvSpPr>
      <xdr:spPr>
        <a:xfrm>
          <a:off x="4991735" y="6328601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 6 Months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84207</xdr:colOff>
      <xdr:row>29</xdr:row>
      <xdr:rowOff>190222</xdr:rowOff>
    </xdr:from>
    <xdr:to>
      <xdr:col>4</xdr:col>
      <xdr:colOff>47626</xdr:colOff>
      <xdr:row>50</xdr:row>
      <xdr:rowOff>6351</xdr:rowOff>
    </xdr:to>
    <xdr:sp macro="" textlink="">
      <xdr:nvSpPr>
        <xdr:cNvPr id="142" name="MC_BR_C_dev_full_D_tech_issues">
          <a:extLst>
            <a:ext uri="{FF2B5EF4-FFF2-40B4-BE49-F238E27FC236}">
              <a16:creationId xmlns:a16="http://schemas.microsoft.com/office/drawing/2014/main" id="{92E39DC3-E447-38CD-3E2C-50B3D235F9E4}"/>
            </a:ext>
          </a:extLst>
        </xdr:cNvPr>
        <xdr:cNvSpPr/>
      </xdr:nvSpPr>
      <xdr:spPr>
        <a:xfrm>
          <a:off x="4789557" y="5657572"/>
          <a:ext cx="2263707" cy="3816629"/>
        </a:xfrm>
        <a:custGeom>
          <a:avLst/>
          <a:gdLst/>
          <a:ahLst/>
          <a:cxnLst/>
          <a:rect l="0" t="0" r="0" b="0"/>
          <a:pathLst>
            <a:path w="2263707" h="3816629">
              <a:moveTo>
                <a:pt x="12688" y="0"/>
              </a:moveTo>
              <a:lnTo>
                <a:pt x="179312" y="3810000"/>
              </a:lnTo>
              <a:lnTo>
                <a:pt x="172968" y="3803928"/>
              </a:lnTo>
              <a:lnTo>
                <a:pt x="2263706" y="3803928"/>
              </a:lnTo>
              <a:lnTo>
                <a:pt x="2263706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49</xdr:row>
      <xdr:rowOff>99251</xdr:rowOff>
    </xdr:from>
    <xdr:ext cx="1104598" cy="182550"/>
    <xdr:sp macro="_xll.MC_OnBranchLabelClick" textlink="">
      <xdr:nvSpPr>
        <xdr:cNvPr id="143" name="MC_BN_C_dev_full_D_tech_issues">
          <a:extLst>
            <a:ext uri="{FF2B5EF4-FFF2-40B4-BE49-F238E27FC236}">
              <a16:creationId xmlns:a16="http://schemas.microsoft.com/office/drawing/2014/main" id="{46B41D2A-E838-0010-46DA-1037E27CA56E}"/>
            </a:ext>
          </a:extLst>
        </xdr:cNvPr>
        <xdr:cNvSpPr txBox="1"/>
      </xdr:nvSpPr>
      <xdr:spPr>
        <a:xfrm>
          <a:off x="4991735" y="9376601"/>
          <a:ext cx="11045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Technical Issues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44" name="MC_BR_C_market_full_T_full_viral">
          <a:extLst>
            <a:ext uri="{FF2B5EF4-FFF2-40B4-BE49-F238E27FC236}">
              <a16:creationId xmlns:a16="http://schemas.microsoft.com/office/drawing/2014/main" id="{4D7D2496-AA8D-0BCD-5A8A-11B0086CE0DB}"/>
            </a:ext>
          </a:extLst>
        </xdr:cNvPr>
        <xdr:cNvSpPr/>
      </xdr:nvSpPr>
      <xdr:spPr>
        <a:xfrm>
          <a:off x="7090370" y="3746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91805" y="0"/>
              </a:lnTo>
              <a:lnTo>
                <a:pt x="269180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619850" cy="182550"/>
    <xdr:sp macro="_xll.MC_OnBranchLabelClick" textlink="">
      <xdr:nvSpPr>
        <xdr:cNvPr id="145" name="MC_BN_C_market_full_T_full_viral">
          <a:extLst>
            <a:ext uri="{FF2B5EF4-FFF2-40B4-BE49-F238E27FC236}">
              <a16:creationId xmlns:a16="http://schemas.microsoft.com/office/drawing/2014/main" id="{1DA38016-0A8C-71E7-1411-065AA5F88128}"/>
            </a:ext>
          </a:extLst>
        </xdr:cNvPr>
        <xdr:cNvSpPr txBox="1"/>
      </xdr:nvSpPr>
      <xdr:spPr>
        <a:xfrm>
          <a:off x="7292022" y="3661601"/>
          <a:ext cx="6198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Viral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46" name="MC_BR_C_market_full_T_full_steady">
          <a:extLst>
            <a:ext uri="{FF2B5EF4-FFF2-40B4-BE49-F238E27FC236}">
              <a16:creationId xmlns:a16="http://schemas.microsoft.com/office/drawing/2014/main" id="{5B35D1B1-0AB3-31CE-AC5D-52B03A63DD04}"/>
            </a:ext>
          </a:extLst>
        </xdr:cNvPr>
        <xdr:cNvSpPr/>
      </xdr:nvSpPr>
      <xdr:spPr>
        <a:xfrm>
          <a:off x="7090370" y="4131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734112" cy="182550"/>
    <xdr:sp macro="_xll.MC_OnBranchLabelClick" textlink="">
      <xdr:nvSpPr>
        <xdr:cNvPr id="147" name="MC_BN_C_market_full_T_full_steady">
          <a:extLst>
            <a:ext uri="{FF2B5EF4-FFF2-40B4-BE49-F238E27FC236}">
              <a16:creationId xmlns:a16="http://schemas.microsoft.com/office/drawing/2014/main" id="{448CCCD9-67F9-EE3D-EFA3-6A5A5297807C}"/>
            </a:ext>
          </a:extLst>
        </xdr:cNvPr>
        <xdr:cNvSpPr txBox="1"/>
      </xdr:nvSpPr>
      <xdr:spPr>
        <a:xfrm>
          <a:off x="7292022" y="4423601"/>
          <a:ext cx="7341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Steady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48" name="MC_BR_C_market_full_T_full_slow">
          <a:extLst>
            <a:ext uri="{FF2B5EF4-FFF2-40B4-BE49-F238E27FC236}">
              <a16:creationId xmlns:a16="http://schemas.microsoft.com/office/drawing/2014/main" id="{708C316B-9703-7245-768E-415CD3AA92E0}"/>
            </a:ext>
          </a:extLst>
        </xdr:cNvPr>
        <xdr:cNvSpPr/>
      </xdr:nvSpPr>
      <xdr:spPr>
        <a:xfrm>
          <a:off x="7089985" y="4132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711285" cy="182550"/>
    <xdr:sp macro="_xll.MC_OnBranchLabelClick" textlink="">
      <xdr:nvSpPr>
        <xdr:cNvPr id="149" name="MC_BN_C_market_full_T_full_slow">
          <a:extLst>
            <a:ext uri="{FF2B5EF4-FFF2-40B4-BE49-F238E27FC236}">
              <a16:creationId xmlns:a16="http://schemas.microsoft.com/office/drawing/2014/main" id="{CA54FB8C-51F0-6CC1-00B8-39D2A9B151E1}"/>
            </a:ext>
          </a:extLst>
        </xdr:cNvPr>
        <xdr:cNvSpPr txBox="1"/>
      </xdr:nvSpPr>
      <xdr:spPr>
        <a:xfrm>
          <a:off x="7292022" y="4804601"/>
          <a:ext cx="7112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Slow Adoption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21</xdr:row>
      <xdr:rowOff>189584</xdr:rowOff>
    </xdr:from>
    <xdr:to>
      <xdr:col>5</xdr:col>
      <xdr:colOff>47626</xdr:colOff>
      <xdr:row>28</xdr:row>
      <xdr:rowOff>6351</xdr:rowOff>
    </xdr:to>
    <xdr:sp macro="" textlink="">
      <xdr:nvSpPr>
        <xdr:cNvPr id="150" name="MC_BR_C_market_full_T_full_reject">
          <a:extLst>
            <a:ext uri="{FF2B5EF4-FFF2-40B4-BE49-F238E27FC236}">
              <a16:creationId xmlns:a16="http://schemas.microsoft.com/office/drawing/2014/main" id="{900B12E2-DC44-405B-D4AD-370D0C912984}"/>
            </a:ext>
          </a:extLst>
        </xdr:cNvPr>
        <xdr:cNvSpPr/>
      </xdr:nvSpPr>
      <xdr:spPr>
        <a:xfrm>
          <a:off x="7089905" y="4132934"/>
          <a:ext cx="2692271" cy="1150267"/>
        </a:xfrm>
        <a:custGeom>
          <a:avLst/>
          <a:gdLst/>
          <a:ahLst/>
          <a:cxnLst/>
          <a:rect l="0" t="0" r="0" b="0"/>
          <a:pathLst>
            <a:path w="2692271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692270" y="1137566"/>
              </a:lnTo>
              <a:lnTo>
                <a:pt x="2692270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27</xdr:row>
      <xdr:rowOff>99251</xdr:rowOff>
    </xdr:from>
    <xdr:ext cx="825226" cy="182550"/>
    <xdr:sp macro="_xll.MC_OnBranchLabelClick" textlink="">
      <xdr:nvSpPr>
        <xdr:cNvPr id="151" name="MC_BN_C_market_full_T_full_reject">
          <a:extLst>
            <a:ext uri="{FF2B5EF4-FFF2-40B4-BE49-F238E27FC236}">
              <a16:creationId xmlns:a16="http://schemas.microsoft.com/office/drawing/2014/main" id="{6B45F9C1-9CDC-A087-7A01-B8FB0C2BA39D}"/>
            </a:ext>
          </a:extLst>
        </xdr:cNvPr>
        <xdr:cNvSpPr txBox="1"/>
      </xdr:nvSpPr>
      <xdr:spPr>
        <a:xfrm>
          <a:off x="7292022" y="5185601"/>
          <a:ext cx="82522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Market Rejection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31</xdr:row>
      <xdr:rowOff>184150</xdr:rowOff>
    </xdr:from>
    <xdr:to>
      <xdr:col>5</xdr:col>
      <xdr:colOff>47626</xdr:colOff>
      <xdr:row>34</xdr:row>
      <xdr:rowOff>2545</xdr:rowOff>
    </xdr:to>
    <xdr:sp macro="" textlink="">
      <xdr:nvSpPr>
        <xdr:cNvPr id="152" name="MC_BR_C_market_full_delay_T_delay_strong">
          <a:extLst>
            <a:ext uri="{FF2B5EF4-FFF2-40B4-BE49-F238E27FC236}">
              <a16:creationId xmlns:a16="http://schemas.microsoft.com/office/drawing/2014/main" id="{4612CD78-FEA8-7856-6175-E1ECDD4E8637}"/>
            </a:ext>
          </a:extLst>
        </xdr:cNvPr>
        <xdr:cNvSpPr/>
      </xdr:nvSpPr>
      <xdr:spPr>
        <a:xfrm>
          <a:off x="7090370" y="6032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91805" y="0"/>
              </a:lnTo>
              <a:lnTo>
                <a:pt x="269180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31</xdr:row>
      <xdr:rowOff>99251</xdr:rowOff>
    </xdr:from>
    <xdr:ext cx="551498" cy="182550"/>
    <xdr:sp macro="_xll.MC_OnBranchLabelClick" textlink="">
      <xdr:nvSpPr>
        <xdr:cNvPr id="153" name="MC_BN_C_market_full_delay_T_delay_strong">
          <a:extLst>
            <a:ext uri="{FF2B5EF4-FFF2-40B4-BE49-F238E27FC236}">
              <a16:creationId xmlns:a16="http://schemas.microsoft.com/office/drawing/2014/main" id="{06B2CCCE-CD6D-7C54-94E2-80B2CEA782E9}"/>
            </a:ext>
          </a:extLst>
        </xdr:cNvPr>
        <xdr:cNvSpPr txBox="1"/>
      </xdr:nvSpPr>
      <xdr:spPr>
        <a:xfrm>
          <a:off x="7292022" y="5947601"/>
          <a:ext cx="5514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Still Strong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33</xdr:row>
      <xdr:rowOff>187956</xdr:rowOff>
    </xdr:from>
    <xdr:to>
      <xdr:col>5</xdr:col>
      <xdr:colOff>47626</xdr:colOff>
      <xdr:row>36</xdr:row>
      <xdr:rowOff>6351</xdr:rowOff>
    </xdr:to>
    <xdr:sp macro="" textlink="">
      <xdr:nvSpPr>
        <xdr:cNvPr id="154" name="MC_BR_C_market_full_delay_T_delay_moderate">
          <a:extLst>
            <a:ext uri="{FF2B5EF4-FFF2-40B4-BE49-F238E27FC236}">
              <a16:creationId xmlns:a16="http://schemas.microsoft.com/office/drawing/2014/main" id="{AE1C4232-46A7-6B3B-ABAC-4C67E02BD2EA}"/>
            </a:ext>
          </a:extLst>
        </xdr:cNvPr>
        <xdr:cNvSpPr/>
      </xdr:nvSpPr>
      <xdr:spPr>
        <a:xfrm>
          <a:off x="7090370" y="6417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488916" cy="182550"/>
    <xdr:sp macro="_xll.MC_OnBranchLabelClick" textlink="">
      <xdr:nvSpPr>
        <xdr:cNvPr id="155" name="MC_BN_C_market_full_delay_T_delay_moderate">
          <a:extLst>
            <a:ext uri="{FF2B5EF4-FFF2-40B4-BE49-F238E27FC236}">
              <a16:creationId xmlns:a16="http://schemas.microsoft.com/office/drawing/2014/main" id="{166E8A0D-E25D-1D38-36FA-49CE0F1A6A09}"/>
            </a:ext>
          </a:extLst>
        </xdr:cNvPr>
        <xdr:cNvSpPr txBox="1"/>
      </xdr:nvSpPr>
      <xdr:spPr>
        <a:xfrm>
          <a:off x="7292022" y="6709601"/>
          <a:ext cx="4889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33</xdr:row>
      <xdr:rowOff>189143</xdr:rowOff>
    </xdr:from>
    <xdr:to>
      <xdr:col>5</xdr:col>
      <xdr:colOff>47626</xdr:colOff>
      <xdr:row>38</xdr:row>
      <xdr:rowOff>6351</xdr:rowOff>
    </xdr:to>
    <xdr:sp macro="" textlink="">
      <xdr:nvSpPr>
        <xdr:cNvPr id="156" name="MC_BR_C_market_full_delay_T_delay_weak">
          <a:extLst>
            <a:ext uri="{FF2B5EF4-FFF2-40B4-BE49-F238E27FC236}">
              <a16:creationId xmlns:a16="http://schemas.microsoft.com/office/drawing/2014/main" id="{2EC84D02-819C-8730-8949-C030267D839B}"/>
            </a:ext>
          </a:extLst>
        </xdr:cNvPr>
        <xdr:cNvSpPr/>
      </xdr:nvSpPr>
      <xdr:spPr>
        <a:xfrm>
          <a:off x="7089985" y="6418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37</xdr:row>
      <xdr:rowOff>99251</xdr:rowOff>
    </xdr:from>
    <xdr:ext cx="1418273" cy="182550"/>
    <xdr:sp macro="_xll.MC_OnBranchLabelClick" textlink="">
      <xdr:nvSpPr>
        <xdr:cNvPr id="157" name="MC_BN_C_market_full_delay_T_delay_weak">
          <a:extLst>
            <a:ext uri="{FF2B5EF4-FFF2-40B4-BE49-F238E27FC236}">
              <a16:creationId xmlns:a16="http://schemas.microsoft.com/office/drawing/2014/main" id="{E5F38F5C-6FC8-9D78-2BE2-508284E8A5E7}"/>
            </a:ext>
          </a:extLst>
        </xdr:cNvPr>
        <xdr:cNvSpPr txBox="1"/>
      </xdr:nvSpPr>
      <xdr:spPr>
        <a:xfrm>
          <a:off x="7292022" y="7090601"/>
          <a:ext cx="14182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(Competitors Moved In)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33</xdr:row>
      <xdr:rowOff>189584</xdr:rowOff>
    </xdr:from>
    <xdr:to>
      <xdr:col>5</xdr:col>
      <xdr:colOff>47626</xdr:colOff>
      <xdr:row>40</xdr:row>
      <xdr:rowOff>6351</xdr:rowOff>
    </xdr:to>
    <xdr:sp macro="" textlink="">
      <xdr:nvSpPr>
        <xdr:cNvPr id="158" name="MC_BR_C_market_full_delay_T_delay_toolate">
          <a:extLst>
            <a:ext uri="{FF2B5EF4-FFF2-40B4-BE49-F238E27FC236}">
              <a16:creationId xmlns:a16="http://schemas.microsoft.com/office/drawing/2014/main" id="{D8AD31D4-B013-8413-CCE9-6FADABA21BBD}"/>
            </a:ext>
          </a:extLst>
        </xdr:cNvPr>
        <xdr:cNvSpPr/>
      </xdr:nvSpPr>
      <xdr:spPr>
        <a:xfrm>
          <a:off x="7089905" y="6418934"/>
          <a:ext cx="2692271" cy="1150267"/>
        </a:xfrm>
        <a:custGeom>
          <a:avLst/>
          <a:gdLst/>
          <a:ahLst/>
          <a:cxnLst/>
          <a:rect l="0" t="0" r="0" b="0"/>
          <a:pathLst>
            <a:path w="2692271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692270" y="1137566"/>
              </a:lnTo>
              <a:lnTo>
                <a:pt x="2692270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39</xdr:row>
      <xdr:rowOff>99251</xdr:rowOff>
    </xdr:from>
    <xdr:ext cx="460447" cy="182550"/>
    <xdr:sp macro="_xll.MC_OnBranchLabelClick" textlink="">
      <xdr:nvSpPr>
        <xdr:cNvPr id="159" name="MC_BN_C_market_full_delay_T_delay_toolate">
          <a:extLst>
            <a:ext uri="{FF2B5EF4-FFF2-40B4-BE49-F238E27FC236}">
              <a16:creationId xmlns:a16="http://schemas.microsoft.com/office/drawing/2014/main" id="{FBF69B09-A313-A02D-EA3D-D4B0BC01634B}"/>
            </a:ext>
          </a:extLst>
        </xdr:cNvPr>
        <xdr:cNvSpPr txBox="1"/>
      </xdr:nvSpPr>
      <xdr:spPr>
        <a:xfrm>
          <a:off x="7292022" y="7471601"/>
          <a:ext cx="4604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Too Late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43</xdr:row>
      <xdr:rowOff>184150</xdr:rowOff>
    </xdr:from>
    <xdr:to>
      <xdr:col>5</xdr:col>
      <xdr:colOff>47626</xdr:colOff>
      <xdr:row>50</xdr:row>
      <xdr:rowOff>917</xdr:rowOff>
    </xdr:to>
    <xdr:sp macro="" textlink="">
      <xdr:nvSpPr>
        <xdr:cNvPr id="160" name="MC_BR_D_tech_issues_C_rebuild">
          <a:extLst>
            <a:ext uri="{FF2B5EF4-FFF2-40B4-BE49-F238E27FC236}">
              <a16:creationId xmlns:a16="http://schemas.microsoft.com/office/drawing/2014/main" id="{93C1E856-0B17-BBE1-020B-CB6F2D48BA34}"/>
            </a:ext>
          </a:extLst>
        </xdr:cNvPr>
        <xdr:cNvSpPr/>
      </xdr:nvSpPr>
      <xdr:spPr>
        <a:xfrm>
          <a:off x="7089905" y="8318500"/>
          <a:ext cx="2692271" cy="1150267"/>
        </a:xfrm>
        <a:custGeom>
          <a:avLst/>
          <a:gdLst/>
          <a:ahLst/>
          <a:cxnLst/>
          <a:rect l="0" t="0" r="0" b="0"/>
          <a:pathLst>
            <a:path w="269227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92270" y="0"/>
              </a:lnTo>
              <a:lnTo>
                <a:pt x="269227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43</xdr:row>
      <xdr:rowOff>99251</xdr:rowOff>
    </xdr:from>
    <xdr:ext cx="654153" cy="182550"/>
    <xdr:sp macro="_xll.MC_OnBranchLabelClick" textlink="">
      <xdr:nvSpPr>
        <xdr:cNvPr id="161" name="MC_BN_D_tech_issues_C_rebuild">
          <a:extLst>
            <a:ext uri="{FF2B5EF4-FFF2-40B4-BE49-F238E27FC236}">
              <a16:creationId xmlns:a16="http://schemas.microsoft.com/office/drawing/2014/main" id="{F45DCDD4-C189-E386-80E7-F62C3F35314F}"/>
            </a:ext>
          </a:extLst>
        </xdr:cNvPr>
        <xdr:cNvSpPr txBox="1"/>
      </xdr:nvSpPr>
      <xdr:spPr>
        <a:xfrm>
          <a:off x="7292022" y="8233601"/>
          <a:ext cx="6541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Rebuild Core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49</xdr:row>
      <xdr:rowOff>189143</xdr:rowOff>
    </xdr:from>
    <xdr:to>
      <xdr:col>5</xdr:col>
      <xdr:colOff>47626</xdr:colOff>
      <xdr:row>54</xdr:row>
      <xdr:rowOff>6351</xdr:rowOff>
    </xdr:to>
    <xdr:sp macro="" textlink="">
      <xdr:nvSpPr>
        <xdr:cNvPr id="162" name="MC_BR_D_tech_issues_C_pivot">
          <a:extLst>
            <a:ext uri="{FF2B5EF4-FFF2-40B4-BE49-F238E27FC236}">
              <a16:creationId xmlns:a16="http://schemas.microsoft.com/office/drawing/2014/main" id="{D3D1E903-EDB4-1ECD-F84A-38E4163826DE}"/>
            </a:ext>
          </a:extLst>
        </xdr:cNvPr>
        <xdr:cNvSpPr/>
      </xdr:nvSpPr>
      <xdr:spPr>
        <a:xfrm>
          <a:off x="7089985" y="9466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53</xdr:row>
      <xdr:rowOff>99251</xdr:rowOff>
    </xdr:from>
    <xdr:ext cx="1156022" cy="182550"/>
    <xdr:sp macro="_xll.MC_OnBranchLabelClick" textlink="">
      <xdr:nvSpPr>
        <xdr:cNvPr id="163" name="MC_BN_D_tech_issues_C_pivot">
          <a:extLst>
            <a:ext uri="{FF2B5EF4-FFF2-40B4-BE49-F238E27FC236}">
              <a16:creationId xmlns:a16="http://schemas.microsoft.com/office/drawing/2014/main" id="{501197EE-D08D-B4A6-7A2C-94ED5801327C}"/>
            </a:ext>
          </a:extLst>
        </xdr:cNvPr>
        <xdr:cNvSpPr txBox="1"/>
      </xdr:nvSpPr>
      <xdr:spPr>
        <a:xfrm>
          <a:off x="7292022" y="10138601"/>
          <a:ext cx="11560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Pivot to Simpler Product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84238</xdr:colOff>
      <xdr:row>49</xdr:row>
      <xdr:rowOff>189810</xdr:rowOff>
    </xdr:from>
    <xdr:to>
      <xdr:col>5</xdr:col>
      <xdr:colOff>47626</xdr:colOff>
      <xdr:row>58</xdr:row>
      <xdr:rowOff>6351</xdr:rowOff>
    </xdr:to>
    <xdr:sp macro="" textlink="">
      <xdr:nvSpPr>
        <xdr:cNvPr id="164" name="MC_BR_D_tech_issues_T_shutdown">
          <a:extLst>
            <a:ext uri="{FF2B5EF4-FFF2-40B4-BE49-F238E27FC236}">
              <a16:creationId xmlns:a16="http://schemas.microsoft.com/office/drawing/2014/main" id="{1C12E7BA-788B-F376-0CAF-5F1F26E253E3}"/>
            </a:ext>
          </a:extLst>
        </xdr:cNvPr>
        <xdr:cNvSpPr/>
      </xdr:nvSpPr>
      <xdr:spPr>
        <a:xfrm>
          <a:off x="7089876" y="9467160"/>
          <a:ext cx="2692300" cy="1531041"/>
        </a:xfrm>
        <a:custGeom>
          <a:avLst/>
          <a:gdLst/>
          <a:ahLst/>
          <a:cxnLst/>
          <a:rect l="0" t="0" r="0" b="0"/>
          <a:pathLst>
            <a:path w="2692300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2692299" y="1518340"/>
              </a:lnTo>
              <a:lnTo>
                <a:pt x="2692299" y="1531040"/>
              </a:lnTo>
              <a:lnTo>
                <a:pt x="172937" y="1531040"/>
              </a:lnTo>
              <a:lnTo>
                <a:pt x="166624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57</xdr:row>
      <xdr:rowOff>99251</xdr:rowOff>
    </xdr:from>
    <xdr:ext cx="557268" cy="182550"/>
    <xdr:sp macro="_xll.MC_OnBranchLabelClick" textlink="">
      <xdr:nvSpPr>
        <xdr:cNvPr id="165" name="MC_BN_D_tech_issues_T_shutdown">
          <a:extLst>
            <a:ext uri="{FF2B5EF4-FFF2-40B4-BE49-F238E27FC236}">
              <a16:creationId xmlns:a16="http://schemas.microsoft.com/office/drawing/2014/main" id="{8FD617B5-6816-003F-54BE-6B562A7FD819}"/>
            </a:ext>
          </a:extLst>
        </xdr:cNvPr>
        <xdr:cNvSpPr txBox="1"/>
      </xdr:nvSpPr>
      <xdr:spPr>
        <a:xfrm>
          <a:off x="7292022" y="10900601"/>
          <a:ext cx="5572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Shut Down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41</xdr:row>
      <xdr:rowOff>184150</xdr:rowOff>
    </xdr:from>
    <xdr:to>
      <xdr:col>6</xdr:col>
      <xdr:colOff>47626</xdr:colOff>
      <xdr:row>44</xdr:row>
      <xdr:rowOff>2545</xdr:rowOff>
    </xdr:to>
    <xdr:sp macro="" textlink="">
      <xdr:nvSpPr>
        <xdr:cNvPr id="166" name="MC_BR_C_rebuild_T_rebuild_ok">
          <a:extLst>
            <a:ext uri="{FF2B5EF4-FFF2-40B4-BE49-F238E27FC236}">
              <a16:creationId xmlns:a16="http://schemas.microsoft.com/office/drawing/2014/main" id="{9E9061E7-C15B-7AB4-8AF9-C1E9D39263FE}"/>
            </a:ext>
          </a:extLst>
        </xdr:cNvPr>
        <xdr:cNvSpPr/>
      </xdr:nvSpPr>
      <xdr:spPr>
        <a:xfrm>
          <a:off x="9819283" y="7937500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263180" y="0"/>
              </a:lnTo>
              <a:lnTo>
                <a:pt x="22631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927883" cy="182550"/>
    <xdr:sp macro="_xll.MC_OnBranchLabelClick" textlink="">
      <xdr:nvSpPr>
        <xdr:cNvPr id="167" name="MC_BN_C_rebuild_T_rebuild_ok">
          <a:extLst>
            <a:ext uri="{FF2B5EF4-FFF2-40B4-BE49-F238E27FC236}">
              <a16:creationId xmlns:a16="http://schemas.microsoft.com/office/drawing/2014/main" id="{369967DD-3EFE-D050-F311-52CFE15FEFD3}"/>
            </a:ext>
          </a:extLst>
        </xdr:cNvPr>
        <xdr:cNvSpPr txBox="1"/>
      </xdr:nvSpPr>
      <xdr:spPr>
        <a:xfrm>
          <a:off x="10020935" y="7852601"/>
          <a:ext cx="9278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Successful Rebuild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43</xdr:row>
      <xdr:rowOff>187956</xdr:rowOff>
    </xdr:from>
    <xdr:to>
      <xdr:col>6</xdr:col>
      <xdr:colOff>47626</xdr:colOff>
      <xdr:row>46</xdr:row>
      <xdr:rowOff>6351</xdr:rowOff>
    </xdr:to>
    <xdr:sp macro="" textlink="">
      <xdr:nvSpPr>
        <xdr:cNvPr id="168" name="MC_BR_C_rebuild_T_rebuild_partial">
          <a:extLst>
            <a:ext uri="{FF2B5EF4-FFF2-40B4-BE49-F238E27FC236}">
              <a16:creationId xmlns:a16="http://schemas.microsoft.com/office/drawing/2014/main" id="{C8935E05-18F0-B510-7A5C-EFAF7274057A}"/>
            </a:ext>
          </a:extLst>
        </xdr:cNvPr>
        <xdr:cNvSpPr/>
      </xdr:nvSpPr>
      <xdr:spPr>
        <a:xfrm>
          <a:off x="9819283" y="8322306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263180" y="377194"/>
              </a:lnTo>
              <a:lnTo>
                <a:pt x="22631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808042" cy="182550"/>
    <xdr:sp macro="_xll.MC_OnBranchLabelClick" textlink="">
      <xdr:nvSpPr>
        <xdr:cNvPr id="169" name="MC_BN_C_rebuild_T_rebuild_partial">
          <a:extLst>
            <a:ext uri="{FF2B5EF4-FFF2-40B4-BE49-F238E27FC236}">
              <a16:creationId xmlns:a16="http://schemas.microsoft.com/office/drawing/2014/main" id="{7CDF3287-6B1E-1971-ADEE-4C3B2EAD345E}"/>
            </a:ext>
          </a:extLst>
        </xdr:cNvPr>
        <xdr:cNvSpPr txBox="1"/>
      </xdr:nvSpPr>
      <xdr:spPr>
        <a:xfrm>
          <a:off x="10020935" y="8614601"/>
          <a:ext cx="80804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43</xdr:row>
      <xdr:rowOff>189143</xdr:rowOff>
    </xdr:from>
    <xdr:to>
      <xdr:col>6</xdr:col>
      <xdr:colOff>47626</xdr:colOff>
      <xdr:row>48</xdr:row>
      <xdr:rowOff>6351</xdr:rowOff>
    </xdr:to>
    <xdr:sp macro="" textlink="">
      <xdr:nvSpPr>
        <xdr:cNvPr id="170" name="MC_BR_C_rebuild_T_rebuild_fail">
          <a:extLst>
            <a:ext uri="{FF2B5EF4-FFF2-40B4-BE49-F238E27FC236}">
              <a16:creationId xmlns:a16="http://schemas.microsoft.com/office/drawing/2014/main" id="{25C8B921-2A67-1A07-F05D-24611B45F637}"/>
            </a:ext>
          </a:extLst>
        </xdr:cNvPr>
        <xdr:cNvSpPr/>
      </xdr:nvSpPr>
      <xdr:spPr>
        <a:xfrm>
          <a:off x="9818898" y="8323493"/>
          <a:ext cx="2263566" cy="769708"/>
        </a:xfrm>
        <a:custGeom>
          <a:avLst/>
          <a:gdLst/>
          <a:ahLst/>
          <a:cxnLst/>
          <a:rect l="0" t="0" r="0" b="0"/>
          <a:pathLst>
            <a:path w="226356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263565" y="757007"/>
              </a:lnTo>
              <a:lnTo>
                <a:pt x="226356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47</xdr:row>
      <xdr:rowOff>99251</xdr:rowOff>
    </xdr:from>
    <xdr:ext cx="574260" cy="182550"/>
    <xdr:sp macro="_xll.MC_OnBranchLabelClick" textlink="">
      <xdr:nvSpPr>
        <xdr:cNvPr id="171" name="MC_BN_C_rebuild_T_rebuild_fail">
          <a:extLst>
            <a:ext uri="{FF2B5EF4-FFF2-40B4-BE49-F238E27FC236}">
              <a16:creationId xmlns:a16="http://schemas.microsoft.com/office/drawing/2014/main" id="{71F66822-EE50-A830-6B44-DD2F5BAF7467}"/>
            </a:ext>
          </a:extLst>
        </xdr:cNvPr>
        <xdr:cNvSpPr txBox="1"/>
      </xdr:nvSpPr>
      <xdr:spPr>
        <a:xfrm>
          <a:off x="10020935" y="8995601"/>
          <a:ext cx="5742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Still Broken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51</xdr:row>
      <xdr:rowOff>184150</xdr:rowOff>
    </xdr:from>
    <xdr:to>
      <xdr:col>6</xdr:col>
      <xdr:colOff>47626</xdr:colOff>
      <xdr:row>54</xdr:row>
      <xdr:rowOff>2545</xdr:rowOff>
    </xdr:to>
    <xdr:sp macro="" textlink="">
      <xdr:nvSpPr>
        <xdr:cNvPr id="172" name="MC_BR_C_pivot_T_pivot_ok">
          <a:extLst>
            <a:ext uri="{FF2B5EF4-FFF2-40B4-BE49-F238E27FC236}">
              <a16:creationId xmlns:a16="http://schemas.microsoft.com/office/drawing/2014/main" id="{FACCB443-84AC-959E-984C-E7972627216D}"/>
            </a:ext>
          </a:extLst>
        </xdr:cNvPr>
        <xdr:cNvSpPr/>
      </xdr:nvSpPr>
      <xdr:spPr>
        <a:xfrm>
          <a:off x="9819283" y="9842500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263180" y="0"/>
              </a:lnTo>
              <a:lnTo>
                <a:pt x="22631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51</xdr:row>
      <xdr:rowOff>99251</xdr:rowOff>
    </xdr:from>
    <xdr:ext cx="853632" cy="182550"/>
    <xdr:sp macro="_xll.MC_OnBranchLabelClick" textlink="">
      <xdr:nvSpPr>
        <xdr:cNvPr id="173" name="MC_BN_C_pivot_T_pivot_ok">
          <a:extLst>
            <a:ext uri="{FF2B5EF4-FFF2-40B4-BE49-F238E27FC236}">
              <a16:creationId xmlns:a16="http://schemas.microsoft.com/office/drawing/2014/main" id="{65E6A74A-DFAC-BD20-1B2C-211E739279BE}"/>
            </a:ext>
          </a:extLst>
        </xdr:cNvPr>
        <xdr:cNvSpPr txBox="1"/>
      </xdr:nvSpPr>
      <xdr:spPr>
        <a:xfrm>
          <a:off x="10020935" y="9757601"/>
          <a:ext cx="8536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Pivot Finds Niche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53</xdr:row>
      <xdr:rowOff>187956</xdr:rowOff>
    </xdr:from>
    <xdr:to>
      <xdr:col>6</xdr:col>
      <xdr:colOff>47626</xdr:colOff>
      <xdr:row>56</xdr:row>
      <xdr:rowOff>6351</xdr:rowOff>
    </xdr:to>
    <xdr:sp macro="" textlink="">
      <xdr:nvSpPr>
        <xdr:cNvPr id="174" name="MC_BR_C_pivot_T_pivot_mediocre">
          <a:extLst>
            <a:ext uri="{FF2B5EF4-FFF2-40B4-BE49-F238E27FC236}">
              <a16:creationId xmlns:a16="http://schemas.microsoft.com/office/drawing/2014/main" id="{023D85B2-5557-A1AA-81EC-D27CCA1ED438}"/>
            </a:ext>
          </a:extLst>
        </xdr:cNvPr>
        <xdr:cNvSpPr/>
      </xdr:nvSpPr>
      <xdr:spPr>
        <a:xfrm>
          <a:off x="9819283" y="10227306"/>
          <a:ext cx="2263181" cy="389895"/>
        </a:xfrm>
        <a:custGeom>
          <a:avLst/>
          <a:gdLst/>
          <a:ahLst/>
          <a:cxnLst/>
          <a:rect l="0" t="0" r="0" b="0"/>
          <a:pathLst>
            <a:path w="22631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263180" y="377194"/>
              </a:lnTo>
              <a:lnTo>
                <a:pt x="22631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55</xdr:row>
      <xdr:rowOff>99251</xdr:rowOff>
    </xdr:from>
    <xdr:ext cx="733983" cy="182550"/>
    <xdr:sp macro="_xll.MC_OnBranchLabelClick" textlink="">
      <xdr:nvSpPr>
        <xdr:cNvPr id="175" name="MC_BN_C_pivot_T_pivot_mediocre">
          <a:extLst>
            <a:ext uri="{FF2B5EF4-FFF2-40B4-BE49-F238E27FC236}">
              <a16:creationId xmlns:a16="http://schemas.microsoft.com/office/drawing/2014/main" id="{C5D28607-9698-4128-2ACB-CC33C61C0ACA}"/>
            </a:ext>
          </a:extLst>
        </xdr:cNvPr>
        <xdr:cNvSpPr txBox="1"/>
      </xdr:nvSpPr>
      <xdr:spPr>
        <a:xfrm>
          <a:off x="10020935" y="10519601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Pivot Mediocre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63</xdr:row>
      <xdr:rowOff>184150</xdr:rowOff>
    </xdr:from>
    <xdr:to>
      <xdr:col>4</xdr:col>
      <xdr:colOff>47626</xdr:colOff>
      <xdr:row>70</xdr:row>
      <xdr:rowOff>917</xdr:rowOff>
    </xdr:to>
    <xdr:sp macro="" textlink="">
      <xdr:nvSpPr>
        <xdr:cNvPr id="176" name="MC_BR_C_partner_nego_C_partner_top">
          <a:extLst>
            <a:ext uri="{FF2B5EF4-FFF2-40B4-BE49-F238E27FC236}">
              <a16:creationId xmlns:a16="http://schemas.microsoft.com/office/drawing/2014/main" id="{69E7F00B-A341-61BB-548D-0E3A273A55A1}"/>
            </a:ext>
          </a:extLst>
        </xdr:cNvPr>
        <xdr:cNvSpPr/>
      </xdr:nvSpPr>
      <xdr:spPr>
        <a:xfrm>
          <a:off x="4789617" y="12128500"/>
          <a:ext cx="2263647" cy="1150267"/>
        </a:xfrm>
        <a:custGeom>
          <a:avLst/>
          <a:gdLst/>
          <a:ahLst/>
          <a:cxnLst/>
          <a:rect l="0" t="0" r="0" b="0"/>
          <a:pathLst>
            <a:path w="2263647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263646" y="0"/>
              </a:lnTo>
              <a:lnTo>
                <a:pt x="2263646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63</xdr:row>
      <xdr:rowOff>99251</xdr:rowOff>
    </xdr:from>
    <xdr:ext cx="921855" cy="182550"/>
    <xdr:sp macro="_xll.MC_OnBranchLabelClick" textlink="">
      <xdr:nvSpPr>
        <xdr:cNvPr id="177" name="MC_BN_C_partner_nego_C_partner_top">
          <a:extLst>
            <a:ext uri="{FF2B5EF4-FFF2-40B4-BE49-F238E27FC236}">
              <a16:creationId xmlns:a16="http://schemas.microsoft.com/office/drawing/2014/main" id="{FCDBFEEA-EAAE-97B1-0EF8-2555838C25C5}"/>
            </a:ext>
          </a:extLst>
        </xdr:cNvPr>
        <xdr:cNvSpPr txBox="1"/>
      </xdr:nvSpPr>
      <xdr:spPr>
        <a:xfrm>
          <a:off x="4991735" y="12043601"/>
          <a:ext cx="9218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Top-Tier University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69</xdr:row>
      <xdr:rowOff>189143</xdr:rowOff>
    </xdr:from>
    <xdr:to>
      <xdr:col>4</xdr:col>
      <xdr:colOff>47626</xdr:colOff>
      <xdr:row>74</xdr:row>
      <xdr:rowOff>6351</xdr:rowOff>
    </xdr:to>
    <xdr:sp macro="" textlink="">
      <xdr:nvSpPr>
        <xdr:cNvPr id="178" name="MC_BR_C_partner_nego_C_partner_mid">
          <a:extLst>
            <a:ext uri="{FF2B5EF4-FFF2-40B4-BE49-F238E27FC236}">
              <a16:creationId xmlns:a16="http://schemas.microsoft.com/office/drawing/2014/main" id="{5AE5C93F-E511-F842-3070-04B00D913557}"/>
            </a:ext>
          </a:extLst>
        </xdr:cNvPr>
        <xdr:cNvSpPr/>
      </xdr:nvSpPr>
      <xdr:spPr>
        <a:xfrm>
          <a:off x="4789698" y="13276493"/>
          <a:ext cx="2263566" cy="769708"/>
        </a:xfrm>
        <a:custGeom>
          <a:avLst/>
          <a:gdLst/>
          <a:ahLst/>
          <a:cxnLst/>
          <a:rect l="0" t="0" r="0" b="0"/>
          <a:pathLst>
            <a:path w="226356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263565" y="757007"/>
              </a:lnTo>
              <a:lnTo>
                <a:pt x="226356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73</xdr:row>
      <xdr:rowOff>99250</xdr:rowOff>
    </xdr:from>
    <xdr:ext cx="910377" cy="182550"/>
    <xdr:sp macro="_xll.MC_OnBranchLabelClick" textlink="">
      <xdr:nvSpPr>
        <xdr:cNvPr id="179" name="MC_BN_C_partner_nego_C_partner_mid">
          <a:extLst>
            <a:ext uri="{FF2B5EF4-FFF2-40B4-BE49-F238E27FC236}">
              <a16:creationId xmlns:a16="http://schemas.microsoft.com/office/drawing/2014/main" id="{05C4215D-B424-3AF0-6BAE-A55639251E61}"/>
            </a:ext>
          </a:extLst>
        </xdr:cNvPr>
        <xdr:cNvSpPr txBox="1"/>
      </xdr:nvSpPr>
      <xdr:spPr>
        <a:xfrm>
          <a:off x="4991735" y="13948600"/>
          <a:ext cx="9103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Mid-Tier University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69</xdr:row>
      <xdr:rowOff>189947</xdr:rowOff>
    </xdr:from>
    <xdr:to>
      <xdr:col>4</xdr:col>
      <xdr:colOff>47626</xdr:colOff>
      <xdr:row>80</xdr:row>
      <xdr:rowOff>6351</xdr:rowOff>
    </xdr:to>
    <xdr:sp macro="" textlink="">
      <xdr:nvSpPr>
        <xdr:cNvPr id="180" name="MC_BR_C_partner_nego_T_no_deal">
          <a:extLst>
            <a:ext uri="{FF2B5EF4-FFF2-40B4-BE49-F238E27FC236}">
              <a16:creationId xmlns:a16="http://schemas.microsoft.com/office/drawing/2014/main" id="{B3ABEC15-AC53-FC68-E00F-15A7CEF2B573}"/>
            </a:ext>
          </a:extLst>
        </xdr:cNvPr>
        <xdr:cNvSpPr/>
      </xdr:nvSpPr>
      <xdr:spPr>
        <a:xfrm>
          <a:off x="4789575" y="13277297"/>
          <a:ext cx="2263689" cy="1911904"/>
        </a:xfrm>
        <a:custGeom>
          <a:avLst/>
          <a:gdLst/>
          <a:ahLst/>
          <a:cxnLst/>
          <a:rect l="0" t="0" r="0" b="0"/>
          <a:pathLst>
            <a:path w="2263689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263688" y="1899203"/>
              </a:lnTo>
              <a:lnTo>
                <a:pt x="2263688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79</xdr:row>
      <xdr:rowOff>99250</xdr:rowOff>
    </xdr:from>
    <xdr:ext cx="426014" cy="182550"/>
    <xdr:sp macro="_xll.MC_OnBranchLabelClick" textlink="">
      <xdr:nvSpPr>
        <xdr:cNvPr id="181" name="MC_BN_C_partner_nego_T_no_deal">
          <a:extLst>
            <a:ext uri="{FF2B5EF4-FFF2-40B4-BE49-F238E27FC236}">
              <a16:creationId xmlns:a16="http://schemas.microsoft.com/office/drawing/2014/main" id="{A9AC82B6-E60A-A1FB-4889-99F14D79575F}"/>
            </a:ext>
          </a:extLst>
        </xdr:cNvPr>
        <xdr:cNvSpPr txBox="1"/>
      </xdr:nvSpPr>
      <xdr:spPr>
        <a:xfrm>
          <a:off x="4991735" y="15091600"/>
          <a:ext cx="42601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Deal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61</xdr:row>
      <xdr:rowOff>184150</xdr:rowOff>
    </xdr:from>
    <xdr:to>
      <xdr:col>5</xdr:col>
      <xdr:colOff>47626</xdr:colOff>
      <xdr:row>64</xdr:row>
      <xdr:rowOff>2545</xdr:rowOff>
    </xdr:to>
    <xdr:sp macro="" textlink="">
      <xdr:nvSpPr>
        <xdr:cNvPr id="182" name="MC_BR_C_partner_top_T_partner_top_strong">
          <a:extLst>
            <a:ext uri="{FF2B5EF4-FFF2-40B4-BE49-F238E27FC236}">
              <a16:creationId xmlns:a16="http://schemas.microsoft.com/office/drawing/2014/main" id="{750167BD-E1FB-C977-1818-A748D033AD7F}"/>
            </a:ext>
          </a:extLst>
        </xdr:cNvPr>
        <xdr:cNvSpPr/>
      </xdr:nvSpPr>
      <xdr:spPr>
        <a:xfrm>
          <a:off x="7090370" y="11747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91805" y="0"/>
              </a:lnTo>
              <a:lnTo>
                <a:pt x="269180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61</xdr:row>
      <xdr:rowOff>99251</xdr:rowOff>
    </xdr:from>
    <xdr:ext cx="876650" cy="182550"/>
    <xdr:sp macro="_xll.MC_OnBranchLabelClick" textlink="">
      <xdr:nvSpPr>
        <xdr:cNvPr id="183" name="MC_BN_C_partner_top_T_partner_top_strong">
          <a:extLst>
            <a:ext uri="{FF2B5EF4-FFF2-40B4-BE49-F238E27FC236}">
              <a16:creationId xmlns:a16="http://schemas.microsoft.com/office/drawing/2014/main" id="{2EC1F03F-1C8F-7064-77D5-F780CBE126C2}"/>
            </a:ext>
          </a:extLst>
        </xdr:cNvPr>
        <xdr:cNvSpPr txBox="1"/>
      </xdr:nvSpPr>
      <xdr:spPr>
        <a:xfrm>
          <a:off x="7292022" y="11662601"/>
          <a:ext cx="8766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Enrollment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63</xdr:row>
      <xdr:rowOff>187956</xdr:rowOff>
    </xdr:from>
    <xdr:to>
      <xdr:col>5</xdr:col>
      <xdr:colOff>47626</xdr:colOff>
      <xdr:row>66</xdr:row>
      <xdr:rowOff>6351</xdr:rowOff>
    </xdr:to>
    <xdr:sp macro="" textlink="">
      <xdr:nvSpPr>
        <xdr:cNvPr id="184" name="MC_BR_C_partner_top_T_partner_top_avg">
          <a:extLst>
            <a:ext uri="{FF2B5EF4-FFF2-40B4-BE49-F238E27FC236}">
              <a16:creationId xmlns:a16="http://schemas.microsoft.com/office/drawing/2014/main" id="{BD10DF6F-CC99-ABAC-9079-E58AB6D12A6D}"/>
            </a:ext>
          </a:extLst>
        </xdr:cNvPr>
        <xdr:cNvSpPr/>
      </xdr:nvSpPr>
      <xdr:spPr>
        <a:xfrm>
          <a:off x="7090370" y="12132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65</xdr:row>
      <xdr:rowOff>99251</xdr:rowOff>
    </xdr:from>
    <xdr:ext cx="956480" cy="182550"/>
    <xdr:sp macro="_xll.MC_OnBranchLabelClick" textlink="">
      <xdr:nvSpPr>
        <xdr:cNvPr id="185" name="MC_BN_C_partner_top_T_partner_top_avg">
          <a:extLst>
            <a:ext uri="{FF2B5EF4-FFF2-40B4-BE49-F238E27FC236}">
              <a16:creationId xmlns:a16="http://schemas.microsoft.com/office/drawing/2014/main" id="{B4E324A7-F24E-449C-2E11-002E2EE20DC6}"/>
            </a:ext>
          </a:extLst>
        </xdr:cNvPr>
        <xdr:cNvSpPr txBox="1"/>
      </xdr:nvSpPr>
      <xdr:spPr>
        <a:xfrm>
          <a:off x="7292022" y="12424601"/>
          <a:ext cx="9564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Enrollment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63</xdr:row>
      <xdr:rowOff>189143</xdr:rowOff>
    </xdr:from>
    <xdr:to>
      <xdr:col>5</xdr:col>
      <xdr:colOff>47626</xdr:colOff>
      <xdr:row>68</xdr:row>
      <xdr:rowOff>6351</xdr:rowOff>
    </xdr:to>
    <xdr:sp macro="" textlink="">
      <xdr:nvSpPr>
        <xdr:cNvPr id="186" name="MC_BR_C_partner_top_T_partner_top_poor">
          <a:extLst>
            <a:ext uri="{FF2B5EF4-FFF2-40B4-BE49-F238E27FC236}">
              <a16:creationId xmlns:a16="http://schemas.microsoft.com/office/drawing/2014/main" id="{0912351D-1F25-A087-5156-3970AB6365A3}"/>
            </a:ext>
          </a:extLst>
        </xdr:cNvPr>
        <xdr:cNvSpPr/>
      </xdr:nvSpPr>
      <xdr:spPr>
        <a:xfrm>
          <a:off x="7089985" y="12133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67</xdr:row>
      <xdr:rowOff>99251</xdr:rowOff>
    </xdr:from>
    <xdr:ext cx="791050" cy="182550"/>
    <xdr:sp macro="_xll.MC_OnBranchLabelClick" textlink="">
      <xdr:nvSpPr>
        <xdr:cNvPr id="187" name="MC_BN_C_partner_top_T_partner_top_poor">
          <a:extLst>
            <a:ext uri="{FF2B5EF4-FFF2-40B4-BE49-F238E27FC236}">
              <a16:creationId xmlns:a16="http://schemas.microsoft.com/office/drawing/2014/main" id="{D11421B2-70FA-C3DD-8887-C20F0231A93C}"/>
            </a:ext>
          </a:extLst>
        </xdr:cNvPr>
        <xdr:cNvSpPr txBox="1"/>
      </xdr:nvSpPr>
      <xdr:spPr>
        <a:xfrm>
          <a:off x="7292022" y="12805601"/>
          <a:ext cx="7910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Poor Enrollment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71</xdr:row>
      <xdr:rowOff>184150</xdr:rowOff>
    </xdr:from>
    <xdr:to>
      <xdr:col>5</xdr:col>
      <xdr:colOff>47626</xdr:colOff>
      <xdr:row>74</xdr:row>
      <xdr:rowOff>2545</xdr:rowOff>
    </xdr:to>
    <xdr:sp macro="" textlink="">
      <xdr:nvSpPr>
        <xdr:cNvPr id="188" name="MC_BR_C_partner_mid_T_partner_mid_strong">
          <a:extLst>
            <a:ext uri="{FF2B5EF4-FFF2-40B4-BE49-F238E27FC236}">
              <a16:creationId xmlns:a16="http://schemas.microsoft.com/office/drawing/2014/main" id="{AEAE2B7B-E01D-B282-9C4D-1FC277DE4238}"/>
            </a:ext>
          </a:extLst>
        </xdr:cNvPr>
        <xdr:cNvSpPr/>
      </xdr:nvSpPr>
      <xdr:spPr>
        <a:xfrm>
          <a:off x="7090370" y="13652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91805" y="0"/>
              </a:lnTo>
              <a:lnTo>
                <a:pt x="269180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71</xdr:row>
      <xdr:rowOff>99250</xdr:rowOff>
    </xdr:from>
    <xdr:ext cx="876650" cy="182550"/>
    <xdr:sp macro="_xll.MC_OnBranchLabelClick" textlink="">
      <xdr:nvSpPr>
        <xdr:cNvPr id="189" name="MC_BN_C_partner_mid_T_partner_mid_strong">
          <a:extLst>
            <a:ext uri="{FF2B5EF4-FFF2-40B4-BE49-F238E27FC236}">
              <a16:creationId xmlns:a16="http://schemas.microsoft.com/office/drawing/2014/main" id="{DFDF5670-0A78-8208-214F-E882FCA7DDD3}"/>
            </a:ext>
          </a:extLst>
        </xdr:cNvPr>
        <xdr:cNvSpPr txBox="1"/>
      </xdr:nvSpPr>
      <xdr:spPr>
        <a:xfrm>
          <a:off x="7292022" y="13567600"/>
          <a:ext cx="8766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Enrollment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73</xdr:row>
      <xdr:rowOff>187956</xdr:rowOff>
    </xdr:from>
    <xdr:to>
      <xdr:col>5</xdr:col>
      <xdr:colOff>47626</xdr:colOff>
      <xdr:row>76</xdr:row>
      <xdr:rowOff>6351</xdr:rowOff>
    </xdr:to>
    <xdr:sp macro="" textlink="">
      <xdr:nvSpPr>
        <xdr:cNvPr id="190" name="MC_BR_C_partner_mid_T_partner_mid_avg">
          <a:extLst>
            <a:ext uri="{FF2B5EF4-FFF2-40B4-BE49-F238E27FC236}">
              <a16:creationId xmlns:a16="http://schemas.microsoft.com/office/drawing/2014/main" id="{E38C327F-999B-3621-206F-A8933C1C9D46}"/>
            </a:ext>
          </a:extLst>
        </xdr:cNvPr>
        <xdr:cNvSpPr/>
      </xdr:nvSpPr>
      <xdr:spPr>
        <a:xfrm>
          <a:off x="7090370" y="14037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956480" cy="182550"/>
    <xdr:sp macro="_xll.MC_OnBranchLabelClick" textlink="">
      <xdr:nvSpPr>
        <xdr:cNvPr id="191" name="MC_BN_C_partner_mid_T_partner_mid_avg">
          <a:extLst>
            <a:ext uri="{FF2B5EF4-FFF2-40B4-BE49-F238E27FC236}">
              <a16:creationId xmlns:a16="http://schemas.microsoft.com/office/drawing/2014/main" id="{66AD1AC7-2803-F209-7545-94728DA53AF6}"/>
            </a:ext>
          </a:extLst>
        </xdr:cNvPr>
        <xdr:cNvSpPr txBox="1"/>
      </xdr:nvSpPr>
      <xdr:spPr>
        <a:xfrm>
          <a:off x="7292022" y="14329600"/>
          <a:ext cx="9564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Enrollment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73</xdr:row>
      <xdr:rowOff>189143</xdr:rowOff>
    </xdr:from>
    <xdr:to>
      <xdr:col>5</xdr:col>
      <xdr:colOff>47626</xdr:colOff>
      <xdr:row>78</xdr:row>
      <xdr:rowOff>6351</xdr:rowOff>
    </xdr:to>
    <xdr:sp macro="" textlink="">
      <xdr:nvSpPr>
        <xdr:cNvPr id="192" name="MC_BR_C_partner_mid_T_partner_mid_poor">
          <a:extLst>
            <a:ext uri="{FF2B5EF4-FFF2-40B4-BE49-F238E27FC236}">
              <a16:creationId xmlns:a16="http://schemas.microsoft.com/office/drawing/2014/main" id="{A17CA431-4115-84DE-DFEA-0A8F99CCCD78}"/>
            </a:ext>
          </a:extLst>
        </xdr:cNvPr>
        <xdr:cNvSpPr/>
      </xdr:nvSpPr>
      <xdr:spPr>
        <a:xfrm>
          <a:off x="7089985" y="14038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77</xdr:row>
      <xdr:rowOff>99250</xdr:rowOff>
    </xdr:from>
    <xdr:ext cx="791050" cy="182550"/>
    <xdr:sp macro="_xll.MC_OnBranchLabelClick" textlink="">
      <xdr:nvSpPr>
        <xdr:cNvPr id="193" name="MC_BN_C_partner_mid_T_partner_mid_poor">
          <a:extLst>
            <a:ext uri="{FF2B5EF4-FFF2-40B4-BE49-F238E27FC236}">
              <a16:creationId xmlns:a16="http://schemas.microsoft.com/office/drawing/2014/main" id="{14B55446-9875-38B1-BDE9-C9F8106A6FAD}"/>
            </a:ext>
          </a:extLst>
        </xdr:cNvPr>
        <xdr:cNvSpPr txBox="1"/>
      </xdr:nvSpPr>
      <xdr:spPr>
        <a:xfrm>
          <a:off x="7292022" y="14710600"/>
          <a:ext cx="7910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Poor Enrollment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81</xdr:row>
      <xdr:rowOff>174625</xdr:rowOff>
    </xdr:from>
    <xdr:to>
      <xdr:col>4</xdr:col>
      <xdr:colOff>47626</xdr:colOff>
      <xdr:row>84</xdr:row>
      <xdr:rowOff>6362</xdr:rowOff>
    </xdr:to>
    <xdr:sp macro="" textlink="">
      <xdr:nvSpPr>
        <xdr:cNvPr id="194" name="MC_BR_C_marketplace_T_mp_star">
          <a:extLst>
            <a:ext uri="{FF2B5EF4-FFF2-40B4-BE49-F238E27FC236}">
              <a16:creationId xmlns:a16="http://schemas.microsoft.com/office/drawing/2014/main" id="{7F9F18A7-A313-AB97-63DB-D24AC7433389}"/>
            </a:ext>
          </a:extLst>
        </xdr:cNvPr>
        <xdr:cNvSpPr/>
      </xdr:nvSpPr>
      <xdr:spPr>
        <a:xfrm>
          <a:off x="4781356" y="15547975"/>
          <a:ext cx="2271908" cy="403237"/>
        </a:xfrm>
        <a:custGeom>
          <a:avLst/>
          <a:gdLst/>
          <a:ahLst/>
          <a:cxnLst/>
          <a:rect l="0" t="0" r="0" b="0"/>
          <a:pathLst>
            <a:path w="227190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271907" y="0"/>
              </a:lnTo>
              <a:lnTo>
                <a:pt x="227190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81</xdr:row>
      <xdr:rowOff>99250</xdr:rowOff>
    </xdr:from>
    <xdr:ext cx="967894" cy="182550"/>
    <xdr:sp macro="_xll.MC_OnBranchLabelClick" textlink="">
      <xdr:nvSpPr>
        <xdr:cNvPr id="195" name="MC_BN_C_marketplace_T_mp_star">
          <a:extLst>
            <a:ext uri="{FF2B5EF4-FFF2-40B4-BE49-F238E27FC236}">
              <a16:creationId xmlns:a16="http://schemas.microsoft.com/office/drawing/2014/main" id="{7E54412A-64CB-9702-1DB5-F1D3E0C3C753}"/>
            </a:ext>
          </a:extLst>
        </xdr:cNvPr>
        <xdr:cNvSpPr txBox="1"/>
      </xdr:nvSpPr>
      <xdr:spPr>
        <a:xfrm>
          <a:off x="4991735" y="15472600"/>
          <a:ext cx="96789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Star Instructors Join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83</xdr:row>
      <xdr:rowOff>184139</xdr:rowOff>
    </xdr:from>
    <xdr:to>
      <xdr:col>4</xdr:col>
      <xdr:colOff>47626</xdr:colOff>
      <xdr:row>86</xdr:row>
      <xdr:rowOff>15876</xdr:rowOff>
    </xdr:to>
    <xdr:sp macro="" textlink="">
      <xdr:nvSpPr>
        <xdr:cNvPr id="196" name="MC_BR_C_marketplace_T_mp_good">
          <a:extLst>
            <a:ext uri="{FF2B5EF4-FFF2-40B4-BE49-F238E27FC236}">
              <a16:creationId xmlns:a16="http://schemas.microsoft.com/office/drawing/2014/main" id="{24242EB7-1A9A-251E-8405-8FD1094BBF4A}"/>
            </a:ext>
          </a:extLst>
        </xdr:cNvPr>
        <xdr:cNvSpPr/>
      </xdr:nvSpPr>
      <xdr:spPr>
        <a:xfrm>
          <a:off x="4781356" y="15938489"/>
          <a:ext cx="2271908" cy="403237"/>
        </a:xfrm>
        <a:custGeom>
          <a:avLst/>
          <a:gdLst/>
          <a:ahLst/>
          <a:cxnLst/>
          <a:rect l="0" t="0" r="0" b="0"/>
          <a:pathLst>
            <a:path w="227190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271907" y="371486"/>
              </a:lnTo>
              <a:lnTo>
                <a:pt x="227190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85</xdr:row>
      <xdr:rowOff>99250</xdr:rowOff>
    </xdr:from>
    <xdr:ext cx="882421" cy="182550"/>
    <xdr:sp macro="_xll.MC_OnBranchLabelClick" textlink="">
      <xdr:nvSpPr>
        <xdr:cNvPr id="197" name="MC_BN_C_marketplace_T_mp_good">
          <a:extLst>
            <a:ext uri="{FF2B5EF4-FFF2-40B4-BE49-F238E27FC236}">
              <a16:creationId xmlns:a16="http://schemas.microsoft.com/office/drawing/2014/main" id="{C904C367-B13F-E054-8DD5-AEFD0592B775}"/>
            </a:ext>
          </a:extLst>
        </xdr:cNvPr>
        <xdr:cNvSpPr txBox="1"/>
      </xdr:nvSpPr>
      <xdr:spPr>
        <a:xfrm>
          <a:off x="4991735" y="16234600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Good Content Mix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83</xdr:row>
      <xdr:rowOff>187110</xdr:rowOff>
    </xdr:from>
    <xdr:to>
      <xdr:col>4</xdr:col>
      <xdr:colOff>47626</xdr:colOff>
      <xdr:row>88</xdr:row>
      <xdr:rowOff>15876</xdr:rowOff>
    </xdr:to>
    <xdr:sp macro="" textlink="">
      <xdr:nvSpPr>
        <xdr:cNvPr id="198" name="MC_BR_C_marketplace_T_mp_mediocre">
          <a:extLst>
            <a:ext uri="{FF2B5EF4-FFF2-40B4-BE49-F238E27FC236}">
              <a16:creationId xmlns:a16="http://schemas.microsoft.com/office/drawing/2014/main" id="{028F59DA-3C18-92AB-EA84-F8F44813FC7C}"/>
            </a:ext>
          </a:extLst>
        </xdr:cNvPr>
        <xdr:cNvSpPr/>
      </xdr:nvSpPr>
      <xdr:spPr>
        <a:xfrm>
          <a:off x="4780392" y="15941460"/>
          <a:ext cx="2272872" cy="781266"/>
        </a:xfrm>
        <a:custGeom>
          <a:avLst/>
          <a:gdLst/>
          <a:ahLst/>
          <a:cxnLst/>
          <a:rect l="0" t="0" r="0" b="0"/>
          <a:pathLst>
            <a:path w="2272872" h="781266">
              <a:moveTo>
                <a:pt x="31017" y="0"/>
              </a:moveTo>
              <a:lnTo>
                <a:pt x="197642" y="762000"/>
              </a:lnTo>
              <a:lnTo>
                <a:pt x="182133" y="749515"/>
              </a:lnTo>
              <a:lnTo>
                <a:pt x="2272871" y="749515"/>
              </a:lnTo>
              <a:lnTo>
                <a:pt x="2272871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87</xdr:row>
      <xdr:rowOff>99250</xdr:rowOff>
    </xdr:from>
    <xdr:ext cx="865301" cy="182550"/>
    <xdr:sp macro="_xll.MC_OnBranchLabelClick" textlink="">
      <xdr:nvSpPr>
        <xdr:cNvPr id="199" name="MC_BN_C_marketplace_T_mp_mediocre">
          <a:extLst>
            <a:ext uri="{FF2B5EF4-FFF2-40B4-BE49-F238E27FC236}">
              <a16:creationId xmlns:a16="http://schemas.microsoft.com/office/drawing/2014/main" id="{6D39CAE7-C7FE-071F-F0C8-1A9FF5D81868}"/>
            </a:ext>
          </a:extLst>
        </xdr:cNvPr>
        <xdr:cNvSpPr txBox="1"/>
      </xdr:nvSpPr>
      <xdr:spPr>
        <a:xfrm>
          <a:off x="4991735" y="16615600"/>
          <a:ext cx="8653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Mediocre Content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74842</xdr:colOff>
      <xdr:row>83</xdr:row>
      <xdr:rowOff>188210</xdr:rowOff>
    </xdr:from>
    <xdr:to>
      <xdr:col>4</xdr:col>
      <xdr:colOff>47626</xdr:colOff>
      <xdr:row>90</xdr:row>
      <xdr:rowOff>15876</xdr:rowOff>
    </xdr:to>
    <xdr:sp macro="" textlink="">
      <xdr:nvSpPr>
        <xdr:cNvPr id="200" name="MC_BR_C_marketplace_T_mp_quality">
          <a:extLst>
            <a:ext uri="{FF2B5EF4-FFF2-40B4-BE49-F238E27FC236}">
              <a16:creationId xmlns:a16="http://schemas.microsoft.com/office/drawing/2014/main" id="{3C771933-A6FC-24CC-E683-9F0C96F8E470}"/>
            </a:ext>
          </a:extLst>
        </xdr:cNvPr>
        <xdr:cNvSpPr/>
      </xdr:nvSpPr>
      <xdr:spPr>
        <a:xfrm>
          <a:off x="4780192" y="15942560"/>
          <a:ext cx="2273072" cy="1161166"/>
        </a:xfrm>
        <a:custGeom>
          <a:avLst/>
          <a:gdLst/>
          <a:ahLst/>
          <a:cxnLst/>
          <a:rect l="0" t="0" r="0" b="0"/>
          <a:pathLst>
            <a:path w="2273072" h="1161166">
              <a:moveTo>
                <a:pt x="31418" y="0"/>
              </a:moveTo>
              <a:lnTo>
                <a:pt x="198042" y="1143000"/>
              </a:lnTo>
              <a:lnTo>
                <a:pt x="182333" y="1129415"/>
              </a:lnTo>
              <a:lnTo>
                <a:pt x="2273071" y="1129415"/>
              </a:lnTo>
              <a:lnTo>
                <a:pt x="2273071" y="1161165"/>
              </a:lnTo>
              <a:lnTo>
                <a:pt x="182333" y="1161165"/>
              </a:lnTo>
              <a:lnTo>
                <a:pt x="166624" y="1147580"/>
              </a:lnTo>
              <a:lnTo>
                <a:pt x="0" y="45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89</xdr:row>
      <xdr:rowOff>99250</xdr:rowOff>
    </xdr:from>
    <xdr:ext cx="836576" cy="182550"/>
    <xdr:sp macro="_xll.MC_OnBranchLabelClick" textlink="">
      <xdr:nvSpPr>
        <xdr:cNvPr id="201" name="MC_BN_C_marketplace_T_mp_quality">
          <a:extLst>
            <a:ext uri="{FF2B5EF4-FFF2-40B4-BE49-F238E27FC236}">
              <a16:creationId xmlns:a16="http://schemas.microsoft.com/office/drawing/2014/main" id="{1DAA0980-46EF-F586-EB64-2277A4EC99FF}"/>
            </a:ext>
          </a:extLst>
        </xdr:cNvPr>
        <xdr:cNvSpPr txBox="1"/>
      </xdr:nvSpPr>
      <xdr:spPr>
        <a:xfrm>
          <a:off x="4991735" y="16996600"/>
          <a:ext cx="8365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Quality Problems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202" name="MC_T_full_viral">
          <a:extLst>
            <a:ext uri="{FF2B5EF4-FFF2-40B4-BE49-F238E27FC236}">
              <a16:creationId xmlns:a16="http://schemas.microsoft.com/office/drawing/2014/main" id="{2B0AD7A2-B382-2541-801D-BF8C539B13FE}"/>
            </a:ext>
          </a:extLst>
        </xdr:cNvPr>
        <xdr:cNvSpPr/>
      </xdr:nvSpPr>
      <xdr:spPr>
        <a:xfrm rot="16200000">
          <a:off x="974407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203" name="MC_C_market_full">
          <a:extLst>
            <a:ext uri="{FF2B5EF4-FFF2-40B4-BE49-F238E27FC236}">
              <a16:creationId xmlns:a16="http://schemas.microsoft.com/office/drawing/2014/main" id="{32798BB3-2907-AE70-02D6-2F8AA2800229}"/>
            </a:ext>
          </a:extLst>
        </xdr:cNvPr>
        <xdr:cNvSpPr/>
      </xdr:nvSpPr>
      <xdr:spPr>
        <a:xfrm>
          <a:off x="701516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204" name="MC_T_full_steady">
          <a:extLst>
            <a:ext uri="{FF2B5EF4-FFF2-40B4-BE49-F238E27FC236}">
              <a16:creationId xmlns:a16="http://schemas.microsoft.com/office/drawing/2014/main" id="{24AC27F8-4606-8837-5BD4-83A3A4DD4714}"/>
            </a:ext>
          </a:extLst>
        </xdr:cNvPr>
        <xdr:cNvSpPr/>
      </xdr:nvSpPr>
      <xdr:spPr>
        <a:xfrm rot="16200000">
          <a:off x="974407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205" name="MC_T_full_slow">
          <a:extLst>
            <a:ext uri="{FF2B5EF4-FFF2-40B4-BE49-F238E27FC236}">
              <a16:creationId xmlns:a16="http://schemas.microsoft.com/office/drawing/2014/main" id="{06296266-87FB-2C3B-5924-FE450D30CA29}"/>
            </a:ext>
          </a:extLst>
        </xdr:cNvPr>
        <xdr:cNvSpPr/>
      </xdr:nvSpPr>
      <xdr:spPr>
        <a:xfrm rot="16200000">
          <a:off x="9744075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27</xdr:row>
      <xdr:rowOff>109537</xdr:rowOff>
    </xdr:from>
    <xdr:to>
      <xdr:col>5</xdr:col>
      <xdr:colOff>176213</xdr:colOff>
      <xdr:row>28</xdr:row>
      <xdr:rowOff>80962</xdr:rowOff>
    </xdr:to>
    <xdr:sp macro="_xll.MC_OnNodeClick" textlink="">
      <xdr:nvSpPr>
        <xdr:cNvPr id="206" name="MC_T_full_reject">
          <a:extLst>
            <a:ext uri="{FF2B5EF4-FFF2-40B4-BE49-F238E27FC236}">
              <a16:creationId xmlns:a16="http://schemas.microsoft.com/office/drawing/2014/main" id="{A3B01F9B-1230-B456-FD77-6694CF57D905}"/>
            </a:ext>
          </a:extLst>
        </xdr:cNvPr>
        <xdr:cNvSpPr/>
      </xdr:nvSpPr>
      <xdr:spPr>
        <a:xfrm rot="16200000">
          <a:off x="9744075" y="519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29</xdr:row>
      <xdr:rowOff>109538</xdr:rowOff>
    </xdr:from>
    <xdr:to>
      <xdr:col>3</xdr:col>
      <xdr:colOff>180975</xdr:colOff>
      <xdr:row>30</xdr:row>
      <xdr:rowOff>80963</xdr:rowOff>
    </xdr:to>
    <xdr:sp macro="_xll.MC_OnNodeClick" textlink="">
      <xdr:nvSpPr>
        <xdr:cNvPr id="207" name="MC_C_dev_full">
          <a:extLst>
            <a:ext uri="{FF2B5EF4-FFF2-40B4-BE49-F238E27FC236}">
              <a16:creationId xmlns:a16="http://schemas.microsoft.com/office/drawing/2014/main" id="{02F2FEE0-E3D2-A389-BCDE-B679CFEBC0A8}"/>
            </a:ext>
          </a:extLst>
        </xdr:cNvPr>
        <xdr:cNvSpPr/>
      </xdr:nvSpPr>
      <xdr:spPr>
        <a:xfrm>
          <a:off x="4714875" y="557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31</xdr:row>
      <xdr:rowOff>109537</xdr:rowOff>
    </xdr:from>
    <xdr:to>
      <xdr:col>5</xdr:col>
      <xdr:colOff>176213</xdr:colOff>
      <xdr:row>32</xdr:row>
      <xdr:rowOff>80962</xdr:rowOff>
    </xdr:to>
    <xdr:sp macro="_xll.MC_OnNodeClick" textlink="">
      <xdr:nvSpPr>
        <xdr:cNvPr id="208" name="MC_T_delay_strong">
          <a:extLst>
            <a:ext uri="{FF2B5EF4-FFF2-40B4-BE49-F238E27FC236}">
              <a16:creationId xmlns:a16="http://schemas.microsoft.com/office/drawing/2014/main" id="{299AEFB9-3402-7AB2-58D3-C0DDBB40B647}"/>
            </a:ext>
          </a:extLst>
        </xdr:cNvPr>
        <xdr:cNvSpPr/>
      </xdr:nvSpPr>
      <xdr:spPr>
        <a:xfrm rot="16200000">
          <a:off x="9744075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33</xdr:row>
      <xdr:rowOff>109538</xdr:rowOff>
    </xdr:from>
    <xdr:to>
      <xdr:col>4</xdr:col>
      <xdr:colOff>180975</xdr:colOff>
      <xdr:row>34</xdr:row>
      <xdr:rowOff>80963</xdr:rowOff>
    </xdr:to>
    <xdr:sp macro="_xll.MC_OnNodeClick" textlink="">
      <xdr:nvSpPr>
        <xdr:cNvPr id="209" name="MC_C_market_full_delay">
          <a:extLst>
            <a:ext uri="{FF2B5EF4-FFF2-40B4-BE49-F238E27FC236}">
              <a16:creationId xmlns:a16="http://schemas.microsoft.com/office/drawing/2014/main" id="{1198A7C4-3464-25E3-2B90-0FC5646F4344}"/>
            </a:ext>
          </a:extLst>
        </xdr:cNvPr>
        <xdr:cNvSpPr/>
      </xdr:nvSpPr>
      <xdr:spPr>
        <a:xfrm>
          <a:off x="7015163" y="633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10" name="MC_T_delay_moderate">
          <a:extLst>
            <a:ext uri="{FF2B5EF4-FFF2-40B4-BE49-F238E27FC236}">
              <a16:creationId xmlns:a16="http://schemas.microsoft.com/office/drawing/2014/main" id="{C4B2F69D-A86C-E213-4155-27AD4DF52696}"/>
            </a:ext>
          </a:extLst>
        </xdr:cNvPr>
        <xdr:cNvSpPr/>
      </xdr:nvSpPr>
      <xdr:spPr>
        <a:xfrm rot="16200000">
          <a:off x="9744075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211" name="MC_T_delay_weak">
          <a:extLst>
            <a:ext uri="{FF2B5EF4-FFF2-40B4-BE49-F238E27FC236}">
              <a16:creationId xmlns:a16="http://schemas.microsoft.com/office/drawing/2014/main" id="{A8A390DD-F4E9-27D8-D3C8-35B43B0B8183}"/>
            </a:ext>
          </a:extLst>
        </xdr:cNvPr>
        <xdr:cNvSpPr/>
      </xdr:nvSpPr>
      <xdr:spPr>
        <a:xfrm rot="16200000">
          <a:off x="974407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39</xdr:row>
      <xdr:rowOff>109537</xdr:rowOff>
    </xdr:from>
    <xdr:to>
      <xdr:col>5</xdr:col>
      <xdr:colOff>176213</xdr:colOff>
      <xdr:row>40</xdr:row>
      <xdr:rowOff>80962</xdr:rowOff>
    </xdr:to>
    <xdr:sp macro="_xll.MC_OnNodeClick" textlink="">
      <xdr:nvSpPr>
        <xdr:cNvPr id="212" name="MC_T_delay_toolate">
          <a:extLst>
            <a:ext uri="{FF2B5EF4-FFF2-40B4-BE49-F238E27FC236}">
              <a16:creationId xmlns:a16="http://schemas.microsoft.com/office/drawing/2014/main" id="{B36A7F42-8342-50B4-F481-6546A4CA599E}"/>
            </a:ext>
          </a:extLst>
        </xdr:cNvPr>
        <xdr:cNvSpPr/>
      </xdr:nvSpPr>
      <xdr:spPr>
        <a:xfrm rot="16200000">
          <a:off x="9744075" y="747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13" name="MC_T_rebuild_ok">
          <a:extLst>
            <a:ext uri="{FF2B5EF4-FFF2-40B4-BE49-F238E27FC236}">
              <a16:creationId xmlns:a16="http://schemas.microsoft.com/office/drawing/2014/main" id="{A7759346-9BA9-A42F-F419-8F241CE740A8}"/>
            </a:ext>
          </a:extLst>
        </xdr:cNvPr>
        <xdr:cNvSpPr/>
      </xdr:nvSpPr>
      <xdr:spPr>
        <a:xfrm rot="16200000">
          <a:off x="12044363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43</xdr:row>
      <xdr:rowOff>109538</xdr:rowOff>
    </xdr:from>
    <xdr:to>
      <xdr:col>5</xdr:col>
      <xdr:colOff>180975</xdr:colOff>
      <xdr:row>44</xdr:row>
      <xdr:rowOff>80963</xdr:rowOff>
    </xdr:to>
    <xdr:sp macro="_xll.MC_OnNodeClick" textlink="">
      <xdr:nvSpPr>
        <xdr:cNvPr id="214" name="MC_C_rebuild">
          <a:extLst>
            <a:ext uri="{FF2B5EF4-FFF2-40B4-BE49-F238E27FC236}">
              <a16:creationId xmlns:a16="http://schemas.microsoft.com/office/drawing/2014/main" id="{7C605A5E-5E4E-DEB9-2E63-40BE3FA2D6EA}"/>
            </a:ext>
          </a:extLst>
        </xdr:cNvPr>
        <xdr:cNvSpPr/>
      </xdr:nvSpPr>
      <xdr:spPr>
        <a:xfrm>
          <a:off x="9744075" y="824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45</xdr:row>
      <xdr:rowOff>109537</xdr:rowOff>
    </xdr:from>
    <xdr:to>
      <xdr:col>6</xdr:col>
      <xdr:colOff>176213</xdr:colOff>
      <xdr:row>46</xdr:row>
      <xdr:rowOff>80962</xdr:rowOff>
    </xdr:to>
    <xdr:sp macro="_xll.MC_OnNodeClick" textlink="">
      <xdr:nvSpPr>
        <xdr:cNvPr id="215" name="MC_T_rebuild_partial">
          <a:extLst>
            <a:ext uri="{FF2B5EF4-FFF2-40B4-BE49-F238E27FC236}">
              <a16:creationId xmlns:a16="http://schemas.microsoft.com/office/drawing/2014/main" id="{BC8BA07A-635C-0CA7-0A9D-BE03254BA7A2}"/>
            </a:ext>
          </a:extLst>
        </xdr:cNvPr>
        <xdr:cNvSpPr/>
      </xdr:nvSpPr>
      <xdr:spPr>
        <a:xfrm rot="16200000">
          <a:off x="1204436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16" name="MC_T_rebuild_fail">
          <a:extLst>
            <a:ext uri="{FF2B5EF4-FFF2-40B4-BE49-F238E27FC236}">
              <a16:creationId xmlns:a16="http://schemas.microsoft.com/office/drawing/2014/main" id="{C7B9C816-0F68-3705-96E5-53DB6F71B457}"/>
            </a:ext>
          </a:extLst>
        </xdr:cNvPr>
        <xdr:cNvSpPr/>
      </xdr:nvSpPr>
      <xdr:spPr>
        <a:xfrm rot="16200000">
          <a:off x="12044363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49</xdr:row>
      <xdr:rowOff>109538</xdr:rowOff>
    </xdr:from>
    <xdr:to>
      <xdr:col>4</xdr:col>
      <xdr:colOff>180975</xdr:colOff>
      <xdr:row>50</xdr:row>
      <xdr:rowOff>80963</xdr:rowOff>
    </xdr:to>
    <xdr:sp macro="_xll.MC_OnNodeClick" textlink="">
      <xdr:nvSpPr>
        <xdr:cNvPr id="217" name="MC_D_tech_issues">
          <a:extLst>
            <a:ext uri="{FF2B5EF4-FFF2-40B4-BE49-F238E27FC236}">
              <a16:creationId xmlns:a16="http://schemas.microsoft.com/office/drawing/2014/main" id="{497292D7-65C6-A8B1-5C1E-7E26C86D17DB}"/>
            </a:ext>
          </a:extLst>
        </xdr:cNvPr>
        <xdr:cNvSpPr/>
      </xdr:nvSpPr>
      <xdr:spPr>
        <a:xfrm>
          <a:off x="7015163" y="9386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218" name="MC_T_pivot_ok">
          <a:extLst>
            <a:ext uri="{FF2B5EF4-FFF2-40B4-BE49-F238E27FC236}">
              <a16:creationId xmlns:a16="http://schemas.microsoft.com/office/drawing/2014/main" id="{3C0E8409-4D96-E109-EDD7-2E3DFD65B534}"/>
            </a:ext>
          </a:extLst>
        </xdr:cNvPr>
        <xdr:cNvSpPr/>
      </xdr:nvSpPr>
      <xdr:spPr>
        <a:xfrm rot="16200000">
          <a:off x="12044363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53</xdr:row>
      <xdr:rowOff>109538</xdr:rowOff>
    </xdr:from>
    <xdr:to>
      <xdr:col>5</xdr:col>
      <xdr:colOff>180975</xdr:colOff>
      <xdr:row>54</xdr:row>
      <xdr:rowOff>80963</xdr:rowOff>
    </xdr:to>
    <xdr:sp macro="_xll.MC_OnNodeClick" textlink="">
      <xdr:nvSpPr>
        <xdr:cNvPr id="219" name="MC_C_pivot">
          <a:extLst>
            <a:ext uri="{FF2B5EF4-FFF2-40B4-BE49-F238E27FC236}">
              <a16:creationId xmlns:a16="http://schemas.microsoft.com/office/drawing/2014/main" id="{DC1731C0-A76D-2767-994E-DEC8F1A0FDFB}"/>
            </a:ext>
          </a:extLst>
        </xdr:cNvPr>
        <xdr:cNvSpPr/>
      </xdr:nvSpPr>
      <xdr:spPr>
        <a:xfrm>
          <a:off x="9744075" y="1014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220" name="MC_T_pivot_mediocre">
          <a:extLst>
            <a:ext uri="{FF2B5EF4-FFF2-40B4-BE49-F238E27FC236}">
              <a16:creationId xmlns:a16="http://schemas.microsoft.com/office/drawing/2014/main" id="{7BE77F3A-63B4-B6E0-80AF-D5A4E7947A0A}"/>
            </a:ext>
          </a:extLst>
        </xdr:cNvPr>
        <xdr:cNvSpPr/>
      </xdr:nvSpPr>
      <xdr:spPr>
        <a:xfrm rot="16200000">
          <a:off x="12044363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57</xdr:row>
      <xdr:rowOff>109537</xdr:rowOff>
    </xdr:from>
    <xdr:to>
      <xdr:col>5</xdr:col>
      <xdr:colOff>176213</xdr:colOff>
      <xdr:row>58</xdr:row>
      <xdr:rowOff>80962</xdr:rowOff>
    </xdr:to>
    <xdr:sp macro="_xll.MC_OnNodeClick" textlink="">
      <xdr:nvSpPr>
        <xdr:cNvPr id="221" name="MC_T_shutdown">
          <a:extLst>
            <a:ext uri="{FF2B5EF4-FFF2-40B4-BE49-F238E27FC236}">
              <a16:creationId xmlns:a16="http://schemas.microsoft.com/office/drawing/2014/main" id="{4D3F96B5-BD67-F6BD-E8B1-A2CB62119392}"/>
            </a:ext>
          </a:extLst>
        </xdr:cNvPr>
        <xdr:cNvSpPr/>
      </xdr:nvSpPr>
      <xdr:spPr>
        <a:xfrm rot="16200000">
          <a:off x="9744075" y="1090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59</xdr:row>
      <xdr:rowOff>109538</xdr:rowOff>
    </xdr:from>
    <xdr:to>
      <xdr:col>2</xdr:col>
      <xdr:colOff>180975</xdr:colOff>
      <xdr:row>60</xdr:row>
      <xdr:rowOff>80963</xdr:rowOff>
    </xdr:to>
    <xdr:sp macro="_xll.MC_OnNodeClick" textlink="">
      <xdr:nvSpPr>
        <xdr:cNvPr id="222" name="MC_D_root">
          <a:extLst>
            <a:ext uri="{FF2B5EF4-FFF2-40B4-BE49-F238E27FC236}">
              <a16:creationId xmlns:a16="http://schemas.microsoft.com/office/drawing/2014/main" id="{BA4D6B01-F648-CC33-06C6-F7F0CECA24EF}"/>
            </a:ext>
          </a:extLst>
        </xdr:cNvPr>
        <xdr:cNvSpPr/>
      </xdr:nvSpPr>
      <xdr:spPr>
        <a:xfrm>
          <a:off x="2395538" y="1129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61</xdr:row>
      <xdr:rowOff>109537</xdr:rowOff>
    </xdr:from>
    <xdr:to>
      <xdr:col>5</xdr:col>
      <xdr:colOff>176213</xdr:colOff>
      <xdr:row>62</xdr:row>
      <xdr:rowOff>80962</xdr:rowOff>
    </xdr:to>
    <xdr:sp macro="_xll.MC_OnNodeClick" textlink="">
      <xdr:nvSpPr>
        <xdr:cNvPr id="223" name="MC_T_partner_top_strong">
          <a:extLst>
            <a:ext uri="{FF2B5EF4-FFF2-40B4-BE49-F238E27FC236}">
              <a16:creationId xmlns:a16="http://schemas.microsoft.com/office/drawing/2014/main" id="{842C55E4-E59F-80FF-7087-19D7525D34B4}"/>
            </a:ext>
          </a:extLst>
        </xdr:cNvPr>
        <xdr:cNvSpPr/>
      </xdr:nvSpPr>
      <xdr:spPr>
        <a:xfrm rot="16200000">
          <a:off x="9744075" y="1166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63</xdr:row>
      <xdr:rowOff>109538</xdr:rowOff>
    </xdr:from>
    <xdr:to>
      <xdr:col>4</xdr:col>
      <xdr:colOff>180975</xdr:colOff>
      <xdr:row>64</xdr:row>
      <xdr:rowOff>80963</xdr:rowOff>
    </xdr:to>
    <xdr:sp macro="_xll.MC_OnNodeClick" textlink="">
      <xdr:nvSpPr>
        <xdr:cNvPr id="224" name="MC_C_partner_top">
          <a:extLst>
            <a:ext uri="{FF2B5EF4-FFF2-40B4-BE49-F238E27FC236}">
              <a16:creationId xmlns:a16="http://schemas.microsoft.com/office/drawing/2014/main" id="{5F5A17A0-2379-FD46-66CD-DAF344A1F7AE}"/>
            </a:ext>
          </a:extLst>
        </xdr:cNvPr>
        <xdr:cNvSpPr/>
      </xdr:nvSpPr>
      <xdr:spPr>
        <a:xfrm>
          <a:off x="7015163" y="1205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25" name="MC_T_partner_top_avg">
          <a:extLst>
            <a:ext uri="{FF2B5EF4-FFF2-40B4-BE49-F238E27FC236}">
              <a16:creationId xmlns:a16="http://schemas.microsoft.com/office/drawing/2014/main" id="{41605E54-1A23-D0DB-79BE-B41AB2FF5FC2}"/>
            </a:ext>
          </a:extLst>
        </xdr:cNvPr>
        <xdr:cNvSpPr/>
      </xdr:nvSpPr>
      <xdr:spPr>
        <a:xfrm rot="16200000">
          <a:off x="9744075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67</xdr:row>
      <xdr:rowOff>109537</xdr:rowOff>
    </xdr:from>
    <xdr:to>
      <xdr:col>5</xdr:col>
      <xdr:colOff>176213</xdr:colOff>
      <xdr:row>68</xdr:row>
      <xdr:rowOff>80962</xdr:rowOff>
    </xdr:to>
    <xdr:sp macro="_xll.MC_OnNodeClick" textlink="">
      <xdr:nvSpPr>
        <xdr:cNvPr id="226" name="MC_T_partner_top_poor">
          <a:extLst>
            <a:ext uri="{FF2B5EF4-FFF2-40B4-BE49-F238E27FC236}">
              <a16:creationId xmlns:a16="http://schemas.microsoft.com/office/drawing/2014/main" id="{E2B2AF83-5CC4-031E-BB51-2F633917FAB6}"/>
            </a:ext>
          </a:extLst>
        </xdr:cNvPr>
        <xdr:cNvSpPr/>
      </xdr:nvSpPr>
      <xdr:spPr>
        <a:xfrm rot="16200000">
          <a:off x="9744075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69</xdr:row>
      <xdr:rowOff>109538</xdr:rowOff>
    </xdr:from>
    <xdr:to>
      <xdr:col>3</xdr:col>
      <xdr:colOff>180975</xdr:colOff>
      <xdr:row>70</xdr:row>
      <xdr:rowOff>80963</xdr:rowOff>
    </xdr:to>
    <xdr:sp macro="_xll.MC_OnNodeClick" textlink="">
      <xdr:nvSpPr>
        <xdr:cNvPr id="227" name="MC_C_partner_nego">
          <a:extLst>
            <a:ext uri="{FF2B5EF4-FFF2-40B4-BE49-F238E27FC236}">
              <a16:creationId xmlns:a16="http://schemas.microsoft.com/office/drawing/2014/main" id="{2ECDA888-B6CA-180F-39BC-A40FFDEBB6B5}"/>
            </a:ext>
          </a:extLst>
        </xdr:cNvPr>
        <xdr:cNvSpPr/>
      </xdr:nvSpPr>
      <xdr:spPr>
        <a:xfrm>
          <a:off x="4714875" y="1319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71</xdr:row>
      <xdr:rowOff>109537</xdr:rowOff>
    </xdr:from>
    <xdr:to>
      <xdr:col>5</xdr:col>
      <xdr:colOff>176213</xdr:colOff>
      <xdr:row>72</xdr:row>
      <xdr:rowOff>80962</xdr:rowOff>
    </xdr:to>
    <xdr:sp macro="_xll.MC_OnNodeClick" textlink="">
      <xdr:nvSpPr>
        <xdr:cNvPr id="228" name="MC_T_partner_mid_strong">
          <a:extLst>
            <a:ext uri="{FF2B5EF4-FFF2-40B4-BE49-F238E27FC236}">
              <a16:creationId xmlns:a16="http://schemas.microsoft.com/office/drawing/2014/main" id="{259BCBDB-0E5B-7036-6FA7-60AE96CA30C5}"/>
            </a:ext>
          </a:extLst>
        </xdr:cNvPr>
        <xdr:cNvSpPr/>
      </xdr:nvSpPr>
      <xdr:spPr>
        <a:xfrm rot="16200000">
          <a:off x="9744075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73</xdr:row>
      <xdr:rowOff>109538</xdr:rowOff>
    </xdr:from>
    <xdr:to>
      <xdr:col>4</xdr:col>
      <xdr:colOff>180975</xdr:colOff>
      <xdr:row>74</xdr:row>
      <xdr:rowOff>80963</xdr:rowOff>
    </xdr:to>
    <xdr:sp macro="_xll.MC_OnNodeClick" textlink="">
      <xdr:nvSpPr>
        <xdr:cNvPr id="229" name="MC_C_partner_mid">
          <a:extLst>
            <a:ext uri="{FF2B5EF4-FFF2-40B4-BE49-F238E27FC236}">
              <a16:creationId xmlns:a16="http://schemas.microsoft.com/office/drawing/2014/main" id="{A1180C56-5F18-D086-42A4-A155D162A2AD}"/>
            </a:ext>
          </a:extLst>
        </xdr:cNvPr>
        <xdr:cNvSpPr/>
      </xdr:nvSpPr>
      <xdr:spPr>
        <a:xfrm>
          <a:off x="7015163" y="1395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230" name="MC_T_partner_mid_avg">
          <a:extLst>
            <a:ext uri="{FF2B5EF4-FFF2-40B4-BE49-F238E27FC236}">
              <a16:creationId xmlns:a16="http://schemas.microsoft.com/office/drawing/2014/main" id="{95544A2F-2C77-E2E8-405B-5300EAC059F9}"/>
            </a:ext>
          </a:extLst>
        </xdr:cNvPr>
        <xdr:cNvSpPr/>
      </xdr:nvSpPr>
      <xdr:spPr>
        <a:xfrm rot="16200000">
          <a:off x="9744075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77</xdr:row>
      <xdr:rowOff>109537</xdr:rowOff>
    </xdr:from>
    <xdr:to>
      <xdr:col>5</xdr:col>
      <xdr:colOff>176213</xdr:colOff>
      <xdr:row>78</xdr:row>
      <xdr:rowOff>80962</xdr:rowOff>
    </xdr:to>
    <xdr:sp macro="_xll.MC_OnNodeClick" textlink="">
      <xdr:nvSpPr>
        <xdr:cNvPr id="231" name="MC_T_partner_mid_poor">
          <a:extLst>
            <a:ext uri="{FF2B5EF4-FFF2-40B4-BE49-F238E27FC236}">
              <a16:creationId xmlns:a16="http://schemas.microsoft.com/office/drawing/2014/main" id="{8B7EC98E-F98C-CD20-C645-BEA4F07A9575}"/>
            </a:ext>
          </a:extLst>
        </xdr:cNvPr>
        <xdr:cNvSpPr/>
      </xdr:nvSpPr>
      <xdr:spPr>
        <a:xfrm rot="16200000">
          <a:off x="9744075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79</xdr:row>
      <xdr:rowOff>109537</xdr:rowOff>
    </xdr:from>
    <xdr:to>
      <xdr:col>4</xdr:col>
      <xdr:colOff>176213</xdr:colOff>
      <xdr:row>80</xdr:row>
      <xdr:rowOff>80962</xdr:rowOff>
    </xdr:to>
    <xdr:sp macro="_xll.MC_OnNodeClick" textlink="">
      <xdr:nvSpPr>
        <xdr:cNvPr id="232" name="MC_T_no_deal">
          <a:extLst>
            <a:ext uri="{FF2B5EF4-FFF2-40B4-BE49-F238E27FC236}">
              <a16:creationId xmlns:a16="http://schemas.microsoft.com/office/drawing/2014/main" id="{EE04DE55-7A21-386B-FBA4-0D9A36768957}"/>
            </a:ext>
          </a:extLst>
        </xdr:cNvPr>
        <xdr:cNvSpPr/>
      </xdr:nvSpPr>
      <xdr:spPr>
        <a:xfrm rot="16200000">
          <a:off x="7015163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81</xdr:row>
      <xdr:rowOff>109537</xdr:rowOff>
    </xdr:from>
    <xdr:to>
      <xdr:col>4</xdr:col>
      <xdr:colOff>176213</xdr:colOff>
      <xdr:row>82</xdr:row>
      <xdr:rowOff>80962</xdr:rowOff>
    </xdr:to>
    <xdr:sp macro="_xll.MC_OnNodeClick" textlink="">
      <xdr:nvSpPr>
        <xdr:cNvPr id="233" name="MC_T_mp_star">
          <a:extLst>
            <a:ext uri="{FF2B5EF4-FFF2-40B4-BE49-F238E27FC236}">
              <a16:creationId xmlns:a16="http://schemas.microsoft.com/office/drawing/2014/main" id="{876A0DCE-714F-D5C9-6934-39F986230294}"/>
            </a:ext>
          </a:extLst>
        </xdr:cNvPr>
        <xdr:cNvSpPr/>
      </xdr:nvSpPr>
      <xdr:spPr>
        <a:xfrm rot="16200000">
          <a:off x="7015163" y="1547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83</xdr:row>
      <xdr:rowOff>109538</xdr:rowOff>
    </xdr:from>
    <xdr:to>
      <xdr:col>3</xdr:col>
      <xdr:colOff>180975</xdr:colOff>
      <xdr:row>84</xdr:row>
      <xdr:rowOff>80963</xdr:rowOff>
    </xdr:to>
    <xdr:sp macro="_xll.MC_OnNodeClick" textlink="">
      <xdr:nvSpPr>
        <xdr:cNvPr id="234" name="MC_C_marketplace">
          <a:extLst>
            <a:ext uri="{FF2B5EF4-FFF2-40B4-BE49-F238E27FC236}">
              <a16:creationId xmlns:a16="http://schemas.microsoft.com/office/drawing/2014/main" id="{EBB9521B-ADB4-03BD-4102-7AADA9B818CA}"/>
            </a:ext>
          </a:extLst>
        </xdr:cNvPr>
        <xdr:cNvSpPr/>
      </xdr:nvSpPr>
      <xdr:spPr>
        <a:xfrm>
          <a:off x="4714875" y="1586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85</xdr:row>
      <xdr:rowOff>109537</xdr:rowOff>
    </xdr:from>
    <xdr:to>
      <xdr:col>4</xdr:col>
      <xdr:colOff>176213</xdr:colOff>
      <xdr:row>86</xdr:row>
      <xdr:rowOff>80962</xdr:rowOff>
    </xdr:to>
    <xdr:sp macro="_xll.MC_OnNodeClick" textlink="">
      <xdr:nvSpPr>
        <xdr:cNvPr id="235" name="MC_T_mp_good">
          <a:extLst>
            <a:ext uri="{FF2B5EF4-FFF2-40B4-BE49-F238E27FC236}">
              <a16:creationId xmlns:a16="http://schemas.microsoft.com/office/drawing/2014/main" id="{D6E4BC72-0CB5-8F8E-7273-DEFC019267B3}"/>
            </a:ext>
          </a:extLst>
        </xdr:cNvPr>
        <xdr:cNvSpPr/>
      </xdr:nvSpPr>
      <xdr:spPr>
        <a:xfrm rot="16200000">
          <a:off x="7015163" y="1624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87</xdr:row>
      <xdr:rowOff>109537</xdr:rowOff>
    </xdr:from>
    <xdr:to>
      <xdr:col>4</xdr:col>
      <xdr:colOff>176213</xdr:colOff>
      <xdr:row>88</xdr:row>
      <xdr:rowOff>80962</xdr:rowOff>
    </xdr:to>
    <xdr:sp macro="_xll.MC_OnNodeClick" textlink="">
      <xdr:nvSpPr>
        <xdr:cNvPr id="236" name="MC_T_mp_mediocre">
          <a:extLst>
            <a:ext uri="{FF2B5EF4-FFF2-40B4-BE49-F238E27FC236}">
              <a16:creationId xmlns:a16="http://schemas.microsoft.com/office/drawing/2014/main" id="{441F46B6-6181-2CFC-29E7-E843C2EDC1B9}"/>
            </a:ext>
          </a:extLst>
        </xdr:cNvPr>
        <xdr:cNvSpPr/>
      </xdr:nvSpPr>
      <xdr:spPr>
        <a:xfrm rot="16200000">
          <a:off x="7015163" y="1662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89</xdr:row>
      <xdr:rowOff>109537</xdr:rowOff>
    </xdr:from>
    <xdr:to>
      <xdr:col>4</xdr:col>
      <xdr:colOff>176213</xdr:colOff>
      <xdr:row>90</xdr:row>
      <xdr:rowOff>80962</xdr:rowOff>
    </xdr:to>
    <xdr:sp macro="_xll.MC_OnNodeClick" textlink="">
      <xdr:nvSpPr>
        <xdr:cNvPr id="237" name="MC_T_mp_quality">
          <a:extLst>
            <a:ext uri="{FF2B5EF4-FFF2-40B4-BE49-F238E27FC236}">
              <a16:creationId xmlns:a16="http://schemas.microsoft.com/office/drawing/2014/main" id="{DF1E14F4-681D-9827-1836-27EBDEE4E47A}"/>
            </a:ext>
          </a:extLst>
        </xdr:cNvPr>
        <xdr:cNvSpPr/>
      </xdr:nvSpPr>
      <xdr:spPr>
        <a:xfrm rot="16200000">
          <a:off x="7015163" y="1700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91</xdr:row>
      <xdr:rowOff>109537</xdr:rowOff>
    </xdr:from>
    <xdr:to>
      <xdr:col>3</xdr:col>
      <xdr:colOff>176213</xdr:colOff>
      <xdr:row>92</xdr:row>
      <xdr:rowOff>80962</xdr:rowOff>
    </xdr:to>
    <xdr:sp macro="_xll.MC_OnNodeClick" textlink="">
      <xdr:nvSpPr>
        <xdr:cNvPr id="238" name="MC_T_pass">
          <a:extLst>
            <a:ext uri="{FF2B5EF4-FFF2-40B4-BE49-F238E27FC236}">
              <a16:creationId xmlns:a16="http://schemas.microsoft.com/office/drawing/2014/main" id="{6CCB506C-B1A3-3B84-6955-923B7A12B363}"/>
            </a:ext>
          </a:extLst>
        </xdr:cNvPr>
        <xdr:cNvSpPr/>
      </xdr:nvSpPr>
      <xdr:spPr>
        <a:xfrm rot="16200000">
          <a:off x="4714875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3B674-3D5A-4E6E-BB8E-CF8C1DE8227B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E6AE7-264B-48C4-BDDB-F2D9133C3324}">
  <dimension ref="A1:CM1"/>
  <sheetViews>
    <sheetView workbookViewId="0"/>
  </sheetViews>
  <sheetFormatPr defaultRowHeight="14.25" x14ac:dyDescent="0.45"/>
  <sheetData>
    <row r="1" spans="1:91" x14ac:dyDescent="0.45">
      <c r="A1">
        <f>MC_Tree_1!MC_BP_C_dev_full_C_market_full</f>
        <v>0.3</v>
      </c>
      <c r="B1">
        <f>MC_Tree_1!MC_BV_C_dev_full_C_market_full</f>
        <v>0</v>
      </c>
      <c r="C1">
        <f>MC_Tree_1!MC_BP_C_dev_full_C_market_full_delay</f>
        <v>0.45</v>
      </c>
      <c r="D1">
        <f>MC_Tree_1!MC_BV_C_dev_full_C_market_full_delay</f>
        <v>-500000</v>
      </c>
      <c r="E1">
        <f>MC_Tree_1!MC_BP_C_dev_full_D_tech_issues</f>
        <v>0.25</v>
      </c>
      <c r="F1">
        <f>MC_Tree_1!MC_BV_C_dev_full_D_tech_issues</f>
        <v>0</v>
      </c>
      <c r="G1">
        <f>MC_Tree_1!MC_BP_C_market_full_T_full_viral</f>
        <v>0.15</v>
      </c>
      <c r="H1">
        <f>MC_Tree_1!MC_BV_C_market_full_T_full_viral</f>
        <v>12000000</v>
      </c>
      <c r="I1">
        <f>MC_Tree_1!MC_BP_C_market_full_T_full_steady</f>
        <v>0.45</v>
      </c>
      <c r="J1">
        <f>MC_Tree_1!MC_BV_C_market_full_T_full_steady</f>
        <v>5000000</v>
      </c>
      <c r="K1">
        <f>MC_Tree_1!MC_BP_C_market_full_T_full_slow</f>
        <v>0.3</v>
      </c>
      <c r="L1">
        <f>MC_Tree_1!MC_BV_C_market_full_T_full_slow</f>
        <v>1500000</v>
      </c>
      <c r="M1">
        <f>MC_Tree_1!MC_BP_C_market_full_T_full_reject</f>
        <v>0.1</v>
      </c>
      <c r="N1">
        <f>MC_Tree_1!MC_BV_C_market_full_T_full_reject</f>
        <v>200000</v>
      </c>
      <c r="O1">
        <f>MC_Tree_1!MC_BP_C_market_full_delay_T_delay_strong</f>
        <v>0.1</v>
      </c>
      <c r="P1">
        <f>MC_Tree_1!MC_BV_C_market_full_delay_T_delay_strong</f>
        <v>8000000</v>
      </c>
      <c r="Q1">
        <f>MC_Tree_1!MC_BP_C_market_full_delay_T_delay_moderate</f>
        <v>0.4</v>
      </c>
      <c r="R1">
        <f>MC_Tree_1!MC_BV_C_market_full_delay_T_delay_moderate</f>
        <v>3500000</v>
      </c>
      <c r="S1">
        <f>MC_Tree_1!MC_BP_C_market_full_delay_T_delay_weak</f>
        <v>0.35</v>
      </c>
      <c r="T1">
        <f>MC_Tree_1!MC_BV_C_market_full_delay_T_delay_weak</f>
        <v>1000000</v>
      </c>
      <c r="U1">
        <f>MC_Tree_1!MC_BP_C_market_full_delay_T_delay_toolate</f>
        <v>0.15</v>
      </c>
      <c r="V1">
        <f>MC_Tree_1!MC_BV_C_market_full_delay_T_delay_toolate</f>
        <v>100000</v>
      </c>
      <c r="W1">
        <f>MC_Tree_1!MC_BP_C_marketplace_T_mp_star</f>
        <v>0.2</v>
      </c>
      <c r="X1">
        <f>MC_Tree_1!MC_BV_C_marketplace_T_mp_star</f>
        <v>6000000</v>
      </c>
      <c r="Y1">
        <f>MC_Tree_1!MC_BP_C_marketplace_T_mp_good</f>
        <v>0.45</v>
      </c>
      <c r="Z1">
        <f>MC_Tree_1!MC_BV_C_marketplace_T_mp_good</f>
        <v>2800000</v>
      </c>
      <c r="AA1">
        <f>MC_Tree_1!MC_BP_C_marketplace_T_mp_mediocre</f>
        <v>0.25</v>
      </c>
      <c r="AB1">
        <f>MC_Tree_1!MC_BV_C_marketplace_T_mp_mediocre</f>
        <v>900000</v>
      </c>
      <c r="AC1">
        <f>MC_Tree_1!MC_BP_C_marketplace_T_mp_quality</f>
        <v>0.1</v>
      </c>
      <c r="AD1">
        <f>MC_Tree_1!MC_BV_C_marketplace_T_mp_quality</f>
        <v>150000</v>
      </c>
      <c r="AE1">
        <f>MC_Tree_1!MC_BP_C_partner_mid_T_partner_mid_strong</f>
        <v>0.3</v>
      </c>
      <c r="AF1">
        <f>MC_Tree_1!MC_BV_C_partner_mid_T_partner_mid_strong</f>
        <v>2800000</v>
      </c>
      <c r="AG1">
        <f>MC_Tree_1!MC_BP_C_partner_mid_T_partner_mid_avg</f>
        <v>0.45</v>
      </c>
      <c r="AH1">
        <f>MC_Tree_1!MC_BV_C_partner_mid_T_partner_mid_avg</f>
        <v>1400000</v>
      </c>
      <c r="AI1">
        <f>MC_Tree_1!MC_BP_C_partner_mid_T_partner_mid_poor</f>
        <v>0.25</v>
      </c>
      <c r="AJ1">
        <f>MC_Tree_1!MC_BV_C_partner_mid_T_partner_mid_poor</f>
        <v>400000</v>
      </c>
      <c r="AK1">
        <f>MC_Tree_1!MC_BP_C_partner_nego_C_partner_top</f>
        <v>0.25</v>
      </c>
      <c r="AL1">
        <f>MC_Tree_1!MC_BV_C_partner_nego_C_partner_top</f>
        <v>0</v>
      </c>
      <c r="AM1">
        <f>MC_Tree_1!MC_BP_C_partner_nego_C_partner_mid</f>
        <v>0.5</v>
      </c>
      <c r="AN1">
        <f>MC_Tree_1!MC_BV_C_partner_nego_C_partner_mid</f>
        <v>0</v>
      </c>
      <c r="AO1">
        <f>MC_Tree_1!MC_BP_C_partner_nego_T_no_deal</f>
        <v>0.25</v>
      </c>
      <c r="AP1">
        <f>MC_Tree_1!MC_BV_C_partner_nego_T_no_deal</f>
        <v>50000</v>
      </c>
      <c r="AQ1">
        <f>MC_Tree_1!MC_BP_C_partner_top_T_partner_top_strong</f>
        <v>0.45</v>
      </c>
      <c r="AR1">
        <f>MC_Tree_1!MC_BV_C_partner_top_T_partner_top_strong</f>
        <v>5000000</v>
      </c>
      <c r="AS1">
        <f>MC_Tree_1!MC_BP_C_partner_top_T_partner_top_avg</f>
        <v>0.4</v>
      </c>
      <c r="AT1">
        <f>MC_Tree_1!MC_BV_C_partner_top_T_partner_top_avg</f>
        <v>2500000</v>
      </c>
      <c r="AU1">
        <f>MC_Tree_1!MC_BP_C_partner_top_T_partner_top_poor</f>
        <v>0.15</v>
      </c>
      <c r="AV1">
        <f>MC_Tree_1!MC_BV_C_partner_top_T_partner_top_poor</f>
        <v>600000</v>
      </c>
      <c r="AW1">
        <f>MC_Tree_1!MC_BP_C_pivot_T_pivot_ok</f>
        <v>0.4</v>
      </c>
      <c r="AX1">
        <f>MC_Tree_1!MC_BV_C_pivot_T_pivot_ok</f>
        <v>2500000</v>
      </c>
      <c r="AY1">
        <f>MC_Tree_1!MC_BP_C_pivot_T_pivot_mediocre</f>
        <v>0.6</v>
      </c>
      <c r="AZ1">
        <f>MC_Tree_1!MC_BV_C_pivot_T_pivot_mediocre</f>
        <v>500000</v>
      </c>
      <c r="BA1">
        <f>MC_Tree_1!MC_BP_C_rebuild_T_rebuild_ok</f>
        <v>0.5</v>
      </c>
      <c r="BB1">
        <f>MC_Tree_1!MC_BV_C_rebuild_T_rebuild_ok</f>
        <v>4000000</v>
      </c>
      <c r="BC1">
        <f>MC_Tree_1!MC_BP_C_rebuild_T_rebuild_partial</f>
        <v>0.3</v>
      </c>
      <c r="BD1">
        <f>MC_Tree_1!MC_BV_C_rebuild_T_rebuild_partial</f>
        <v>1500000</v>
      </c>
      <c r="BE1">
        <f>MC_Tree_1!MC_BP_C_rebuild_T_rebuild_fail</f>
        <v>0.2</v>
      </c>
      <c r="BF1">
        <f>MC_Tree_1!MC_BV_C_rebuild_T_rebuild_fail</f>
        <v>100000</v>
      </c>
      <c r="BG1">
        <f>MC_Tree_1!MC_BV_D_root_C_dev_full</f>
        <v>-2000000</v>
      </c>
      <c r="BH1">
        <f>MC_Tree_1!MC_BV_D_root_C_partner_nego</f>
        <v>-400000</v>
      </c>
      <c r="BI1">
        <f>MC_Tree_1!MC_BV_D_root_C_marketplace</f>
        <v>-800000</v>
      </c>
      <c r="BJ1">
        <f>MC_Tree_1!MC_BV_D_root_T_pass</f>
        <v>0</v>
      </c>
      <c r="BK1">
        <f>MC_Tree_1!MC_BV_D_tech_issues_C_rebuild</f>
        <v>-1000000</v>
      </c>
      <c r="BL1">
        <f>MC_Tree_1!MC_BV_D_tech_issues_C_pivot</f>
        <v>-300000</v>
      </c>
      <c r="BM1">
        <f>MC_Tree_1!MC_BV_D_tech_issues_T_shutdown</f>
        <v>50000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A5823-E9E9-47A3-92AE-DA8562FDB3BB}">
  <dimension ref="B2:D48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31</v>
      </c>
    </row>
    <row r="3" spans="2:2" x14ac:dyDescent="0.45">
      <c r="B3" s="10" t="s">
        <v>32</v>
      </c>
    </row>
    <row r="5" spans="2:2" ht="15.75" x14ac:dyDescent="0.5">
      <c r="B5" s="15" t="s">
        <v>33</v>
      </c>
    </row>
    <row r="7" spans="2:2" x14ac:dyDescent="0.45">
      <c r="B7" t="s">
        <v>34</v>
      </c>
    </row>
    <row r="8" spans="2:2" x14ac:dyDescent="0.45">
      <c r="B8" t="s">
        <v>35</v>
      </c>
    </row>
    <row r="9" spans="2:2" x14ac:dyDescent="0.45">
      <c r="B9" t="s">
        <v>36</v>
      </c>
    </row>
    <row r="10" spans="2:2" x14ac:dyDescent="0.45">
      <c r="B10" t="s">
        <v>37</v>
      </c>
    </row>
    <row r="12" spans="2:2" x14ac:dyDescent="0.45">
      <c r="B12" s="8" t="s">
        <v>38</v>
      </c>
    </row>
    <row r="13" spans="2:2" x14ac:dyDescent="0.45">
      <c r="B13" t="s">
        <v>39</v>
      </c>
    </row>
    <row r="14" spans="2:2" x14ac:dyDescent="0.45">
      <c r="B14" t="s">
        <v>40</v>
      </c>
    </row>
    <row r="15" spans="2:2" x14ac:dyDescent="0.45">
      <c r="B15" t="s">
        <v>41</v>
      </c>
    </row>
    <row r="17" spans="2:2" x14ac:dyDescent="0.45">
      <c r="B17" s="8" t="s">
        <v>42</v>
      </c>
    </row>
    <row r="18" spans="2:2" x14ac:dyDescent="0.45">
      <c r="B18" t="s">
        <v>43</v>
      </c>
    </row>
    <row r="19" spans="2:2" x14ac:dyDescent="0.45">
      <c r="B19" t="s">
        <v>44</v>
      </c>
    </row>
    <row r="21" spans="2:2" x14ac:dyDescent="0.45">
      <c r="B21" s="8" t="s">
        <v>45</v>
      </c>
    </row>
    <row r="22" spans="2:2" x14ac:dyDescent="0.45">
      <c r="B22" t="s">
        <v>46</v>
      </c>
    </row>
    <row r="23" spans="2:2" x14ac:dyDescent="0.45">
      <c r="B23" t="s">
        <v>47</v>
      </c>
    </row>
    <row r="25" spans="2:2" ht="15.75" x14ac:dyDescent="0.5">
      <c r="B25" s="15" t="s">
        <v>48</v>
      </c>
    </row>
    <row r="27" spans="2:2" x14ac:dyDescent="0.45">
      <c r="B27" t="s">
        <v>49</v>
      </c>
    </row>
    <row r="28" spans="2:2" x14ac:dyDescent="0.45">
      <c r="B28" t="s">
        <v>50</v>
      </c>
    </row>
    <row r="31" spans="2:2" ht="15.75" x14ac:dyDescent="0.5">
      <c r="B31" s="15" t="s">
        <v>51</v>
      </c>
    </row>
    <row r="33" spans="2:4" x14ac:dyDescent="0.45">
      <c r="B33" s="11" t="s">
        <v>14</v>
      </c>
      <c r="C33" s="11" t="s">
        <v>15</v>
      </c>
      <c r="D33" s="11" t="s">
        <v>17</v>
      </c>
    </row>
    <row r="34" spans="2:4" x14ac:dyDescent="0.45">
      <c r="B34" s="12" t="s">
        <v>52</v>
      </c>
      <c r="C34" s="16">
        <v>2000000</v>
      </c>
      <c r="D34" s="12" t="s">
        <v>53</v>
      </c>
    </row>
    <row r="35" spans="2:4" x14ac:dyDescent="0.45">
      <c r="B35" s="12" t="s">
        <v>54</v>
      </c>
      <c r="C35" s="16">
        <v>400000</v>
      </c>
      <c r="D35" s="12" t="s">
        <v>55</v>
      </c>
    </row>
    <row r="36" spans="2:4" x14ac:dyDescent="0.45">
      <c r="B36" s="12" t="s">
        <v>56</v>
      </c>
      <c r="C36" s="16">
        <v>800000</v>
      </c>
      <c r="D36" s="12" t="s">
        <v>57</v>
      </c>
    </row>
    <row r="37" spans="2:4" x14ac:dyDescent="0.45">
      <c r="B37" s="12" t="s">
        <v>58</v>
      </c>
      <c r="C37" s="16">
        <v>500000</v>
      </c>
      <c r="D37" s="12" t="s">
        <v>59</v>
      </c>
    </row>
    <row r="38" spans="2:4" x14ac:dyDescent="0.45">
      <c r="B38" s="12" t="s">
        <v>60</v>
      </c>
      <c r="C38" s="16">
        <v>1000000</v>
      </c>
      <c r="D38" s="12" t="s">
        <v>61</v>
      </c>
    </row>
    <row r="39" spans="2:4" x14ac:dyDescent="0.45">
      <c r="B39" s="12" t="s">
        <v>62</v>
      </c>
      <c r="C39" s="16">
        <v>12000000</v>
      </c>
      <c r="D39" s="12" t="s">
        <v>63</v>
      </c>
    </row>
    <row r="40" spans="2:4" x14ac:dyDescent="0.45">
      <c r="B40" s="12" t="s">
        <v>64</v>
      </c>
      <c r="C40" s="16">
        <v>5000000</v>
      </c>
      <c r="D40" s="12" t="s">
        <v>65</v>
      </c>
    </row>
    <row r="41" spans="2:4" x14ac:dyDescent="0.45">
      <c r="B41" s="12" t="s">
        <v>66</v>
      </c>
      <c r="C41" s="17">
        <v>0.3</v>
      </c>
      <c r="D41" s="12" t="s">
        <v>67</v>
      </c>
    </row>
    <row r="44" spans="2:4" ht="15.75" x14ac:dyDescent="0.5">
      <c r="B44" s="15" t="s">
        <v>68</v>
      </c>
    </row>
    <row r="46" spans="2:4" x14ac:dyDescent="0.45">
      <c r="B46" t="s">
        <v>69</v>
      </c>
    </row>
    <row r="47" spans="2:4" x14ac:dyDescent="0.45">
      <c r="B47" t="s">
        <v>70</v>
      </c>
    </row>
    <row r="48" spans="2:4" x14ac:dyDescent="0.45">
      <c r="B48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F472D-CA54-45F4-AE20-E147E82D438E}">
  <dimension ref="B2:G96"/>
  <sheetViews>
    <sheetView showGridLines="0" workbookViewId="0"/>
  </sheetViews>
  <sheetFormatPr defaultRowHeight="14.25" x14ac:dyDescent="0.45"/>
  <cols>
    <col min="1" max="1" width="8.59765625" customWidth="1"/>
    <col min="2" max="2" width="24.796875" customWidth="1"/>
    <col min="3" max="3" width="32.46484375" customWidth="1"/>
    <col min="4" max="4" width="32.19921875" customWidth="1"/>
    <col min="5" max="5" width="38.19921875" customWidth="1"/>
    <col min="6" max="6" width="32.19921875" customWidth="1"/>
    <col min="7" max="7" width="26.19921875" customWidth="1"/>
  </cols>
  <sheetData>
    <row r="2" spans="2:5" ht="15" customHeight="1" x14ac:dyDescent="0.55000000000000004">
      <c r="B2" s="9" t="s">
        <v>12</v>
      </c>
    </row>
    <row r="3" spans="2:5" ht="15" customHeight="1" x14ac:dyDescent="0.45">
      <c r="B3" s="10" t="s">
        <v>13</v>
      </c>
    </row>
    <row r="4" spans="2:5" ht="15" customHeight="1" x14ac:dyDescent="0.45"/>
    <row r="5" spans="2:5" ht="15" customHeight="1" x14ac:dyDescent="0.45">
      <c r="B5" s="11" t="s">
        <v>14</v>
      </c>
      <c r="C5" s="11" t="s">
        <v>15</v>
      </c>
      <c r="D5" s="11" t="s">
        <v>16</v>
      </c>
      <c r="E5" s="11" t="s">
        <v>17</v>
      </c>
    </row>
    <row r="6" spans="2:5" ht="15" customHeight="1" x14ac:dyDescent="0.45">
      <c r="B6" s="12" t="s">
        <v>18</v>
      </c>
      <c r="C6" s="13">
        <v>2000000</v>
      </c>
      <c r="D6" s="12" t="s">
        <v>19</v>
      </c>
      <c r="E6" s="12" t="s">
        <v>20</v>
      </c>
    </row>
    <row r="7" spans="2:5" ht="15" customHeight="1" x14ac:dyDescent="0.45">
      <c r="B7" s="12" t="s">
        <v>21</v>
      </c>
      <c r="C7" s="13">
        <v>400000</v>
      </c>
      <c r="D7" s="12" t="s">
        <v>19</v>
      </c>
      <c r="E7" s="12" t="s">
        <v>22</v>
      </c>
    </row>
    <row r="8" spans="2:5" ht="15" customHeight="1" x14ac:dyDescent="0.45">
      <c r="B8" s="12" t="s">
        <v>23</v>
      </c>
      <c r="C8" s="13">
        <v>800000</v>
      </c>
      <c r="D8" s="12" t="s">
        <v>19</v>
      </c>
      <c r="E8" s="12" t="s">
        <v>24</v>
      </c>
    </row>
    <row r="9" spans="2:5" ht="15" customHeight="1" x14ac:dyDescent="0.45">
      <c r="B9" s="12" t="s">
        <v>25</v>
      </c>
      <c r="C9" s="13">
        <v>1000000</v>
      </c>
      <c r="D9" s="12" t="s">
        <v>19</v>
      </c>
      <c r="E9" s="12" t="s">
        <v>26</v>
      </c>
    </row>
    <row r="10" spans="2:5" ht="15" customHeight="1" x14ac:dyDescent="0.45">
      <c r="B10" s="12" t="s">
        <v>27</v>
      </c>
      <c r="C10" s="13">
        <v>300000</v>
      </c>
      <c r="D10" s="12" t="s">
        <v>19</v>
      </c>
      <c r="E10" s="12" t="s">
        <v>28</v>
      </c>
    </row>
    <row r="11" spans="2:5" ht="15" customHeight="1" x14ac:dyDescent="0.45">
      <c r="B11" s="12" t="s">
        <v>29</v>
      </c>
      <c r="C11" s="13">
        <v>50000</v>
      </c>
      <c r="D11" s="12" t="s">
        <v>19</v>
      </c>
      <c r="E11" s="12" t="s">
        <v>30</v>
      </c>
    </row>
    <row r="12" spans="2:5" ht="15" customHeight="1" x14ac:dyDescent="0.45"/>
    <row r="13" spans="2:5" ht="15" customHeight="1" x14ac:dyDescent="0.45"/>
    <row r="14" spans="2:5" ht="15" customHeight="1" x14ac:dyDescent="0.45"/>
    <row r="20" spans="3:6" ht="15" customHeight="1" x14ac:dyDescent="0.45">
      <c r="E20" s="5">
        <v>0.15</v>
      </c>
      <c r="F20" s="1">
        <f>_xll.MC_NodeProbability(_MC_Calc_1,"T_full_viral")</f>
        <v>4.4999999999999998E-2</v>
      </c>
    </row>
    <row r="21" spans="3:6" ht="15" customHeight="1" x14ac:dyDescent="0.45">
      <c r="E21" s="7">
        <v>12000000</v>
      </c>
      <c r="F21" s="6">
        <f>_xll.MC_NodeValue(_MC_Calc_1,"T_full_viral")</f>
        <v>10000000</v>
      </c>
    </row>
    <row r="22" spans="3:6" ht="15" customHeight="1" x14ac:dyDescent="0.45">
      <c r="D22" s="5">
        <v>0.3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_xll.MC_NodeValue(_MC_Calc_1,"C_market_full")</f>
        <v>2520000.0000000005</v>
      </c>
    </row>
    <row r="24" spans="3:6" ht="15" customHeight="1" x14ac:dyDescent="0.45">
      <c r="E24" s="5">
        <v>0.45</v>
      </c>
      <c r="F24" s="1">
        <f>_xll.MC_NodeProbability(_MC_Calc_1,"T_full_steady")</f>
        <v>0.13500000000000001</v>
      </c>
    </row>
    <row r="25" spans="3:6" ht="15" customHeight="1" x14ac:dyDescent="0.45">
      <c r="E25" s="7">
        <v>5000000</v>
      </c>
      <c r="F25" s="6">
        <f>_xll.MC_NodeValue(_MC_Calc_1,"T_full_steady")</f>
        <v>3000000</v>
      </c>
    </row>
    <row r="26" spans="3:6" ht="15" customHeight="1" x14ac:dyDescent="0.45">
      <c r="E26" s="5">
        <v>0.3</v>
      </c>
      <c r="F26" s="1">
        <f>_xll.MC_NodeProbability(_MC_Calc_1,"T_full_slow")</f>
        <v>0.09</v>
      </c>
    </row>
    <row r="27" spans="3:6" ht="15" customHeight="1" x14ac:dyDescent="0.45">
      <c r="E27" s="7">
        <v>1500000</v>
      </c>
      <c r="F27" s="6">
        <f>_xll.MC_NodeValue(_MC_Calc_1,"T_full_slow")</f>
        <v>-500000</v>
      </c>
    </row>
    <row r="28" spans="3:6" ht="15" customHeight="1" x14ac:dyDescent="0.45">
      <c r="E28" s="5">
        <v>0.1</v>
      </c>
      <c r="F28" s="1">
        <f>_xll.MC_NodeProbability(_MC_Calc_1,"T_full_reject")</f>
        <v>0.03</v>
      </c>
    </row>
    <row r="29" spans="3:6" ht="15" customHeight="1" x14ac:dyDescent="0.45">
      <c r="E29" s="7">
        <v>200000</v>
      </c>
      <c r="F29" s="6">
        <f>_xll.MC_NodeValue(_MC_Calc_1,"T_full_reject")</f>
        <v>-1800000</v>
      </c>
    </row>
    <row r="30" spans="3:6" ht="15" customHeight="1" x14ac:dyDescent="0.45">
      <c r="C30" s="4" t="str">
        <f>_xll.MC_NodeDecision(_MC_Calc_1,"C_dev_full")</f>
        <v/>
      </c>
      <c r="D30" s="2" t="s">
        <v>2</v>
      </c>
    </row>
    <row r="31" spans="3:6" ht="15" customHeight="1" x14ac:dyDescent="0.45">
      <c r="C31" s="7">
        <f>-BuildFullPlatformCost</f>
        <v>-2000000</v>
      </c>
      <c r="D31" s="6">
        <f>_xll.MC_NodeValue(_MC_Calc_1,"C_dev_full")</f>
        <v>652750.00000000012</v>
      </c>
    </row>
    <row r="32" spans="3:6" ht="15" customHeight="1" x14ac:dyDescent="0.45">
      <c r="E32" s="5">
        <v>0.1</v>
      </c>
      <c r="F32" s="1">
        <f>_xll.MC_NodeProbability(_MC_Calc_1,"T_delay_strong")</f>
        <v>4.5000000000000005E-2</v>
      </c>
    </row>
    <row r="33" spans="4:7" ht="15" customHeight="1" x14ac:dyDescent="0.45">
      <c r="E33" s="7">
        <v>8000000</v>
      </c>
      <c r="F33" s="6">
        <f>_xll.MC_NodeValue(_MC_Calc_1,"T_delay_strong")</f>
        <v>5500000</v>
      </c>
    </row>
    <row r="34" spans="4:7" ht="15" customHeight="1" x14ac:dyDescent="0.45">
      <c r="D34" s="5">
        <v>0.45</v>
      </c>
      <c r="E34" s="2" t="s">
        <v>3</v>
      </c>
    </row>
    <row r="35" spans="4:7" ht="15" customHeight="1" x14ac:dyDescent="0.45">
      <c r="D35" s="7">
        <v>-500000</v>
      </c>
      <c r="E35" s="6">
        <f>_xll.MC_NodeValue(_MC_Calc_1,"C_market_full_delay")</f>
        <v>65000</v>
      </c>
    </row>
    <row r="36" spans="4:7" ht="15" customHeight="1" x14ac:dyDescent="0.45">
      <c r="E36" s="5">
        <v>0.4</v>
      </c>
      <c r="F36" s="1">
        <f>_xll.MC_NodeProbability(_MC_Calc_1,"T_delay_moderate")</f>
        <v>0.18000000000000002</v>
      </c>
    </row>
    <row r="37" spans="4:7" ht="15" customHeight="1" x14ac:dyDescent="0.45">
      <c r="E37" s="7">
        <v>3500000</v>
      </c>
      <c r="F37" s="6">
        <f>_xll.MC_NodeValue(_MC_Calc_1,"T_delay_moderate")</f>
        <v>1000000</v>
      </c>
    </row>
    <row r="38" spans="4:7" ht="15" customHeight="1" x14ac:dyDescent="0.45">
      <c r="E38" s="5">
        <v>0.35</v>
      </c>
      <c r="F38" s="1">
        <f>_xll.MC_NodeProbability(_MC_Calc_1,"T_delay_weak")</f>
        <v>0.1575</v>
      </c>
    </row>
    <row r="39" spans="4:7" ht="15" customHeight="1" x14ac:dyDescent="0.45">
      <c r="E39" s="7">
        <v>1000000</v>
      </c>
      <c r="F39" s="6">
        <f>_xll.MC_NodeValue(_MC_Calc_1,"T_delay_weak")</f>
        <v>-1500000</v>
      </c>
    </row>
    <row r="40" spans="4:7" ht="15" customHeight="1" x14ac:dyDescent="0.45">
      <c r="E40" s="5">
        <v>0.15</v>
      </c>
      <c r="F40" s="1">
        <f>_xll.MC_NodeProbability(_MC_Calc_1,"T_delay_toolate")</f>
        <v>6.7500000000000004E-2</v>
      </c>
    </row>
    <row r="41" spans="4:7" ht="15" customHeight="1" x14ac:dyDescent="0.45">
      <c r="E41" s="7">
        <v>100000</v>
      </c>
      <c r="F41" s="6">
        <f>_xll.MC_NodeValue(_MC_Calc_1,"T_delay_toolate")</f>
        <v>-2400000</v>
      </c>
    </row>
    <row r="42" spans="4:7" ht="15" customHeight="1" x14ac:dyDescent="0.45">
      <c r="F42" s="5">
        <v>0.5</v>
      </c>
      <c r="G42" s="1">
        <f>_xll.MC_NodeProbability(_MC_Calc_1,"T_rebuild_ok")</f>
        <v>0.125</v>
      </c>
    </row>
    <row r="43" spans="4:7" ht="15" customHeight="1" x14ac:dyDescent="0.45">
      <c r="F43" s="7">
        <v>4000000</v>
      </c>
      <c r="G43" s="6">
        <f>_xll.MC_NodeValue(_MC_Calc_1,"T_rebuild_ok")</f>
        <v>1000000</v>
      </c>
    </row>
    <row r="44" spans="4:7" ht="15" customHeight="1" x14ac:dyDescent="0.45">
      <c r="E44" s="4" t="str">
        <f>_xll.MC_NodeDecision(_MC_Calc_1,"C_rebuild")</f>
        <v>optimal</v>
      </c>
      <c r="F44" s="2" t="s">
        <v>4</v>
      </c>
    </row>
    <row r="45" spans="4:7" ht="15" customHeight="1" x14ac:dyDescent="0.45">
      <c r="E45" s="7">
        <f>-RebuildCoreCost</f>
        <v>-1000000</v>
      </c>
      <c r="F45" s="6">
        <f>_xll.MC_NodeValue(_MC_Calc_1,"C_rebuild")</f>
        <v>-530000</v>
      </c>
    </row>
    <row r="46" spans="4:7" ht="15" customHeight="1" x14ac:dyDescent="0.45">
      <c r="F46" s="5">
        <v>0.3</v>
      </c>
      <c r="G46" s="1">
        <f>_xll.MC_NodeProbability(_MC_Calc_1,"T_rebuild_partial")</f>
        <v>7.4999999999999997E-2</v>
      </c>
    </row>
    <row r="47" spans="4:7" ht="15" customHeight="1" x14ac:dyDescent="0.45">
      <c r="F47" s="7">
        <v>1500000</v>
      </c>
      <c r="G47" s="6">
        <f>_xll.MC_NodeValue(_MC_Calc_1,"T_rebuild_partial")</f>
        <v>-1500000</v>
      </c>
    </row>
    <row r="48" spans="4:7" ht="15" customHeight="1" x14ac:dyDescent="0.45">
      <c r="F48" s="5">
        <v>0.2</v>
      </c>
      <c r="G48" s="1">
        <f>_xll.MC_NodeProbability(_MC_Calc_1,"T_rebuild_fail")</f>
        <v>0.05</v>
      </c>
    </row>
    <row r="49" spans="3:7" ht="15" customHeight="1" x14ac:dyDescent="0.45">
      <c r="F49" s="7">
        <v>100000</v>
      </c>
      <c r="G49" s="6">
        <f>_xll.MC_NodeValue(_MC_Calc_1,"T_rebuild_fail")</f>
        <v>-2900000</v>
      </c>
    </row>
    <row r="50" spans="3:7" ht="15" customHeight="1" x14ac:dyDescent="0.45">
      <c r="D50" s="5">
        <v>0.25</v>
      </c>
      <c r="E50" s="3" t="s">
        <v>5</v>
      </c>
    </row>
    <row r="51" spans="3:7" ht="15" customHeight="1" x14ac:dyDescent="0.45">
      <c r="D51" s="7">
        <v>0</v>
      </c>
      <c r="E51" s="6">
        <f>_xll.MC_NodeValue(_MC_Calc_1,"D_tech_issues")</f>
        <v>-530000</v>
      </c>
    </row>
    <row r="52" spans="3:7" ht="15" customHeight="1" x14ac:dyDescent="0.45">
      <c r="F52" s="5">
        <v>0.4</v>
      </c>
      <c r="G52" s="1">
        <f>_xll.MC_NodeProbability(_MC_Calc_1,"T_pivot_ok")</f>
        <v>0.1</v>
      </c>
    </row>
    <row r="53" spans="3:7" ht="15" customHeight="1" x14ac:dyDescent="0.45">
      <c r="F53" s="7">
        <v>2500000</v>
      </c>
      <c r="G53" s="6">
        <f>_xll.MC_NodeValue(_MC_Calc_1,"T_pivot_ok")</f>
        <v>200000</v>
      </c>
    </row>
    <row r="54" spans="3:7" ht="15" customHeight="1" x14ac:dyDescent="0.45">
      <c r="E54" s="4" t="str">
        <f>_xll.MC_NodeDecision(_MC_Calc_1,"C_pivot")</f>
        <v/>
      </c>
      <c r="F54" s="2" t="s">
        <v>6</v>
      </c>
    </row>
    <row r="55" spans="3:7" ht="15" customHeight="1" x14ac:dyDescent="0.45">
      <c r="E55" s="7">
        <f>-PivotToSimplerProductCost</f>
        <v>-300000</v>
      </c>
      <c r="F55" s="6">
        <f>_xll.MC_NodeValue(_MC_Calc_1,"C_pivot")</f>
        <v>-1000000</v>
      </c>
    </row>
    <row r="56" spans="3:7" ht="15" customHeight="1" x14ac:dyDescent="0.45">
      <c r="F56" s="5">
        <v>0.6</v>
      </c>
      <c r="G56" s="1">
        <f>_xll.MC_NodeProbability(_MC_Calc_1,"T_pivot_mediocre")</f>
        <v>0.15</v>
      </c>
    </row>
    <row r="57" spans="3:7" ht="15" customHeight="1" x14ac:dyDescent="0.45">
      <c r="F57" s="7">
        <v>500000</v>
      </c>
      <c r="G57" s="6">
        <f>_xll.MC_NodeValue(_MC_Calc_1,"T_pivot_mediocre")</f>
        <v>-1800000</v>
      </c>
    </row>
    <row r="58" spans="3:7" ht="15" customHeight="1" x14ac:dyDescent="0.45">
      <c r="E58" s="4" t="str">
        <f>_xll.MC_NodeDecision(_MC_Calc_1,"T_shutdown")</f>
        <v/>
      </c>
      <c r="F58" s="1">
        <f>_xll.MC_NodeProbability(_MC_Calc_1,"T_shutdown")</f>
        <v>0.25</v>
      </c>
    </row>
    <row r="59" spans="3:7" ht="15" customHeight="1" x14ac:dyDescent="0.45">
      <c r="E59" s="7">
        <f>ShutDownValue</f>
        <v>50000</v>
      </c>
      <c r="F59" s="6">
        <f>_xll.MC_NodeValue(_MC_Calc_1,"T_shutdown")</f>
        <v>-1950000</v>
      </c>
    </row>
    <row r="60" spans="3:7" ht="15" customHeight="1" x14ac:dyDescent="0.45">
      <c r="C60" s="3" t="s">
        <v>7</v>
      </c>
    </row>
    <row r="61" spans="3:7" ht="15" customHeight="1" x14ac:dyDescent="0.45">
      <c r="C61" s="6">
        <f>_xll.MC_NodeValue(_MC_Calc_1,"D_root")</f>
        <v>1900000</v>
      </c>
    </row>
    <row r="62" spans="3:7" ht="15" customHeight="1" x14ac:dyDescent="0.45">
      <c r="E62" s="5">
        <v>0.45</v>
      </c>
      <c r="F62" s="1">
        <f>_xll.MC_NodeProbability(_MC_Calc_1,"T_partner_top_strong")</f>
        <v>0.1125</v>
      </c>
    </row>
    <row r="63" spans="3:7" ht="15" customHeight="1" x14ac:dyDescent="0.45">
      <c r="E63" s="7">
        <v>5000000</v>
      </c>
      <c r="F63" s="6">
        <f>_xll.MC_NodeValue(_MC_Calc_1,"T_partner_top_strong")</f>
        <v>4600000</v>
      </c>
    </row>
    <row r="64" spans="3:7" ht="15" customHeight="1" x14ac:dyDescent="0.45">
      <c r="D64" s="5">
        <v>0.25</v>
      </c>
      <c r="E64" s="2" t="s">
        <v>8</v>
      </c>
    </row>
    <row r="65" spans="3:6" ht="15" customHeight="1" x14ac:dyDescent="0.45">
      <c r="D65" s="7">
        <v>0</v>
      </c>
      <c r="E65" s="6">
        <f>_xll.MC_NodeValue(_MC_Calc_1,"C_partner_top")</f>
        <v>2940000</v>
      </c>
    </row>
    <row r="66" spans="3:6" ht="15" customHeight="1" x14ac:dyDescent="0.45">
      <c r="E66" s="5">
        <v>0.4</v>
      </c>
      <c r="F66" s="1">
        <f>_xll.MC_NodeProbability(_MC_Calc_1,"T_partner_top_avg")</f>
        <v>0.1</v>
      </c>
    </row>
    <row r="67" spans="3:6" ht="15" customHeight="1" x14ac:dyDescent="0.45">
      <c r="E67" s="7">
        <v>2500000</v>
      </c>
      <c r="F67" s="6">
        <f>_xll.MC_NodeValue(_MC_Calc_1,"T_partner_top_avg")</f>
        <v>2100000</v>
      </c>
    </row>
    <row r="68" spans="3:6" ht="15" customHeight="1" x14ac:dyDescent="0.45">
      <c r="E68" s="5">
        <v>0.15</v>
      </c>
      <c r="F68" s="1">
        <f>_xll.MC_NodeProbability(_MC_Calc_1,"T_partner_top_poor")</f>
        <v>3.7499999999999999E-2</v>
      </c>
    </row>
    <row r="69" spans="3:6" ht="15" customHeight="1" x14ac:dyDescent="0.45">
      <c r="E69" s="7">
        <v>600000</v>
      </c>
      <c r="F69" s="6">
        <f>_xll.MC_NodeValue(_MC_Calc_1,"T_partner_top_poor")</f>
        <v>200000</v>
      </c>
    </row>
    <row r="70" spans="3:6" ht="15" customHeight="1" x14ac:dyDescent="0.45">
      <c r="C70" s="4" t="str">
        <f>_xll.MC_NodeDecision(_MC_Calc_1,"C_partner_nego")</f>
        <v/>
      </c>
      <c r="D70" s="2" t="s">
        <v>9</v>
      </c>
    </row>
    <row r="71" spans="3:6" ht="15" customHeight="1" x14ac:dyDescent="0.45">
      <c r="C71" s="7">
        <f>-PartnerWithUniversityCost</f>
        <v>-400000</v>
      </c>
      <c r="D71" s="6">
        <f>_xll.MC_NodeValue(_MC_Calc_1,"C_partner_nego")</f>
        <v>1232500</v>
      </c>
    </row>
    <row r="72" spans="3:6" ht="15" customHeight="1" x14ac:dyDescent="0.45">
      <c r="E72" s="5">
        <v>0.3</v>
      </c>
      <c r="F72" s="1">
        <f>_xll.MC_NodeProbability(_MC_Calc_1,"T_partner_mid_strong")</f>
        <v>0.15</v>
      </c>
    </row>
    <row r="73" spans="3:6" ht="15" customHeight="1" x14ac:dyDescent="0.45">
      <c r="E73" s="7">
        <v>2800000</v>
      </c>
      <c r="F73" s="6">
        <f>_xll.MC_NodeValue(_MC_Calc_1,"T_partner_mid_strong")</f>
        <v>2400000</v>
      </c>
    </row>
    <row r="74" spans="3:6" ht="15" customHeight="1" x14ac:dyDescent="0.45">
      <c r="D74" s="5">
        <v>0.5</v>
      </c>
      <c r="E74" s="2" t="s">
        <v>10</v>
      </c>
    </row>
    <row r="75" spans="3:6" ht="15" customHeight="1" x14ac:dyDescent="0.45">
      <c r="D75" s="7">
        <v>0</v>
      </c>
      <c r="E75" s="6">
        <f>_xll.MC_NodeValue(_MC_Calc_1,"C_partner_mid")</f>
        <v>1170000</v>
      </c>
    </row>
    <row r="76" spans="3:6" ht="15" customHeight="1" x14ac:dyDescent="0.45">
      <c r="E76" s="5">
        <v>0.45</v>
      </c>
      <c r="F76" s="1">
        <f>_xll.MC_NodeProbability(_MC_Calc_1,"T_partner_mid_avg")</f>
        <v>0.22500000000000001</v>
      </c>
    </row>
    <row r="77" spans="3:6" ht="15" customHeight="1" x14ac:dyDescent="0.45">
      <c r="E77" s="7">
        <v>1400000</v>
      </c>
      <c r="F77" s="6">
        <f>_xll.MC_NodeValue(_MC_Calc_1,"T_partner_mid_avg")</f>
        <v>1000000</v>
      </c>
    </row>
    <row r="78" spans="3:6" ht="15" customHeight="1" x14ac:dyDescent="0.45">
      <c r="E78" s="5">
        <v>0.25</v>
      </c>
      <c r="F78" s="1">
        <f>_xll.MC_NodeProbability(_MC_Calc_1,"T_partner_mid_poor")</f>
        <v>0.125</v>
      </c>
    </row>
    <row r="79" spans="3:6" ht="15" customHeight="1" x14ac:dyDescent="0.45">
      <c r="E79" s="7">
        <v>400000</v>
      </c>
      <c r="F79" s="6">
        <f>_xll.MC_NodeValue(_MC_Calc_1,"T_partner_mid_poor")</f>
        <v>0</v>
      </c>
    </row>
    <row r="80" spans="3:6" ht="15" customHeight="1" x14ac:dyDescent="0.45">
      <c r="D80" s="5">
        <v>0.25</v>
      </c>
      <c r="E80" s="1">
        <f>_xll.MC_NodeProbability(_MC_Calc_1,"T_no_deal")</f>
        <v>0.25</v>
      </c>
    </row>
    <row r="81" spans="3:5" ht="15" customHeight="1" x14ac:dyDescent="0.45">
      <c r="D81" s="7">
        <v>50000</v>
      </c>
      <c r="E81" s="6">
        <f>_xll.MC_NodeValue(_MC_Calc_1,"T_no_deal")</f>
        <v>-350000</v>
      </c>
    </row>
    <row r="82" spans="3:5" ht="15" customHeight="1" x14ac:dyDescent="0.45">
      <c r="D82" s="5">
        <v>0.2</v>
      </c>
      <c r="E82" s="1">
        <f>_xll.MC_NodeProbability(_MC_Calc_1,"T_mp_star")</f>
        <v>0.2</v>
      </c>
    </row>
    <row r="83" spans="3:5" ht="15" customHeight="1" x14ac:dyDescent="0.45">
      <c r="D83" s="7">
        <v>6000000</v>
      </c>
      <c r="E83" s="6">
        <f>_xll.MC_NodeValue(_MC_Calc_1,"T_mp_star")</f>
        <v>5200000</v>
      </c>
    </row>
    <row r="84" spans="3:5" ht="15" customHeight="1" x14ac:dyDescent="0.45">
      <c r="C84" s="4" t="str">
        <f>_xll.MC_NodeDecision(_MC_Calc_1,"C_marketplace")</f>
        <v>optimal</v>
      </c>
      <c r="D84" s="2" t="s">
        <v>11</v>
      </c>
    </row>
    <row r="85" spans="3:5" ht="15" customHeight="1" x14ac:dyDescent="0.45">
      <c r="C85" s="7">
        <f>-MarketplaceModelCost</f>
        <v>-800000</v>
      </c>
      <c r="D85" s="6">
        <f>_xll.MC_NodeValue(_MC_Calc_1,"C_marketplace")</f>
        <v>1900000</v>
      </c>
    </row>
    <row r="86" spans="3:5" ht="15" customHeight="1" x14ac:dyDescent="0.45">
      <c r="D86" s="5">
        <v>0.45</v>
      </c>
      <c r="E86" s="1">
        <f>_xll.MC_NodeProbability(_MC_Calc_1,"T_mp_good")</f>
        <v>0.45</v>
      </c>
    </row>
    <row r="87" spans="3:5" ht="15" customHeight="1" x14ac:dyDescent="0.45">
      <c r="D87" s="7">
        <v>2800000</v>
      </c>
      <c r="E87" s="6">
        <f>_xll.MC_NodeValue(_MC_Calc_1,"T_mp_good")</f>
        <v>2000000</v>
      </c>
    </row>
    <row r="88" spans="3:5" ht="15" customHeight="1" x14ac:dyDescent="0.45">
      <c r="D88" s="5">
        <v>0.25</v>
      </c>
      <c r="E88" s="1">
        <f>_xll.MC_NodeProbability(_MC_Calc_1,"T_mp_mediocre")</f>
        <v>0.25</v>
      </c>
    </row>
    <row r="89" spans="3:5" ht="15" customHeight="1" x14ac:dyDescent="0.45">
      <c r="D89" s="7">
        <v>900000</v>
      </c>
      <c r="E89" s="6">
        <f>_xll.MC_NodeValue(_MC_Calc_1,"T_mp_mediocre")</f>
        <v>100000</v>
      </c>
    </row>
    <row r="90" spans="3:5" ht="15" customHeight="1" x14ac:dyDescent="0.45">
      <c r="D90" s="5">
        <v>0.1</v>
      </c>
      <c r="E90" s="1">
        <f>_xll.MC_NodeProbability(_MC_Calc_1,"T_mp_quality")</f>
        <v>0.1</v>
      </c>
    </row>
    <row r="91" spans="3:5" ht="15" customHeight="1" x14ac:dyDescent="0.45">
      <c r="D91" s="7">
        <v>150000</v>
      </c>
      <c r="E91" s="6">
        <f>_xll.MC_NodeValue(_MC_Calc_1,"T_mp_quality")</f>
        <v>-650000</v>
      </c>
    </row>
    <row r="92" spans="3:5" ht="15" customHeight="1" x14ac:dyDescent="0.45">
      <c r="C92" s="4" t="str">
        <f>_xll.MC_NodeDecision(_MC_Calc_1,"T_pass")</f>
        <v/>
      </c>
      <c r="D92" s="1">
        <f>_xll.MC_NodeProbability(_MC_Calc_1,"T_pass")</f>
        <v>1</v>
      </c>
    </row>
    <row r="93" spans="3:5" ht="15" customHeight="1" x14ac:dyDescent="0.45">
      <c r="C93" s="7">
        <v>0</v>
      </c>
      <c r="D93" s="6">
        <f>_xll.MC_NodeValue(_MC_Calc_1,"T_pass")</f>
        <v>0</v>
      </c>
    </row>
    <row r="94" spans="3:5" ht="15" customHeight="1" x14ac:dyDescent="0.45"/>
    <row r="95" spans="3:5" ht="15" customHeight="1" x14ac:dyDescent="0.45"/>
    <row r="96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153</vt:i4>
      </vt:variant>
    </vt:vector>
  </HeadingPairs>
  <TitlesOfParts>
    <vt:vector size="155" baseType="lpstr">
      <vt:lpstr>Problem</vt:lpstr>
      <vt:lpstr>MC_Tree_1</vt:lpstr>
      <vt:lpstr>_MC_Calc_1</vt:lpstr>
      <vt:lpstr>BuildFullPlatformCost</vt:lpstr>
      <vt:lpstr>MarketplaceModelCost</vt:lpstr>
      <vt:lpstr>MC_Tree_1!MC_BD_D_root_C_dev_full</vt:lpstr>
      <vt:lpstr>MC_Tree_1!MC_BD_D_root_C_marketplace</vt:lpstr>
      <vt:lpstr>MC_Tree_1!MC_BD_D_root_C_partner_nego</vt:lpstr>
      <vt:lpstr>MC_Tree_1!MC_BD_D_root_T_pass</vt:lpstr>
      <vt:lpstr>MC_Tree_1!MC_BD_D_tech_issues_C_pivot</vt:lpstr>
      <vt:lpstr>MC_Tree_1!MC_BD_D_tech_issues_C_rebuild</vt:lpstr>
      <vt:lpstr>MC_Tree_1!MC_BD_D_tech_issues_T_shutdown</vt:lpstr>
      <vt:lpstr>MC_Tree_1!MC_BP_C_dev_full_C_market_full</vt:lpstr>
      <vt:lpstr>MC_Tree_1!MC_BP_C_dev_full_C_market_full_delay</vt:lpstr>
      <vt:lpstr>MC_Tree_1!MC_BP_C_dev_full_D_tech_issues</vt:lpstr>
      <vt:lpstr>MC_Tree_1!MC_BP_C_market_full_delay_T_delay_moderate</vt:lpstr>
      <vt:lpstr>MC_Tree_1!MC_BP_C_market_full_delay_T_delay_strong</vt:lpstr>
      <vt:lpstr>MC_Tree_1!MC_BP_C_market_full_delay_T_delay_toolate</vt:lpstr>
      <vt:lpstr>MC_Tree_1!MC_BP_C_market_full_delay_T_delay_weak</vt:lpstr>
      <vt:lpstr>MC_Tree_1!MC_BP_C_market_full_T_full_reject</vt:lpstr>
      <vt:lpstr>MC_Tree_1!MC_BP_C_market_full_T_full_slow</vt:lpstr>
      <vt:lpstr>MC_Tree_1!MC_BP_C_market_full_T_full_steady</vt:lpstr>
      <vt:lpstr>MC_Tree_1!MC_BP_C_market_full_T_full_viral</vt:lpstr>
      <vt:lpstr>MC_Tree_1!MC_BP_C_marketplace_T_mp_good</vt:lpstr>
      <vt:lpstr>MC_Tree_1!MC_BP_C_marketplace_T_mp_mediocre</vt:lpstr>
      <vt:lpstr>MC_Tree_1!MC_BP_C_marketplace_T_mp_quality</vt:lpstr>
      <vt:lpstr>MC_Tree_1!MC_BP_C_marketplace_T_mp_star</vt:lpstr>
      <vt:lpstr>MC_Tree_1!MC_BP_C_partner_mid_T_partner_mid_avg</vt:lpstr>
      <vt:lpstr>MC_Tree_1!MC_BP_C_partner_mid_T_partner_mid_poor</vt:lpstr>
      <vt:lpstr>MC_Tree_1!MC_BP_C_partner_mid_T_partner_mid_strong</vt:lpstr>
      <vt:lpstr>MC_Tree_1!MC_BP_C_partner_nego_C_partner_mid</vt:lpstr>
      <vt:lpstr>MC_Tree_1!MC_BP_C_partner_nego_C_partner_top</vt:lpstr>
      <vt:lpstr>MC_Tree_1!MC_BP_C_partner_nego_T_no_deal</vt:lpstr>
      <vt:lpstr>MC_Tree_1!MC_BP_C_partner_top_T_partner_top_avg</vt:lpstr>
      <vt:lpstr>MC_Tree_1!MC_BP_C_partner_top_T_partner_top_poor</vt:lpstr>
      <vt:lpstr>MC_Tree_1!MC_BP_C_partner_top_T_partner_top_strong</vt:lpstr>
      <vt:lpstr>MC_Tree_1!MC_BP_C_pivot_T_pivot_mediocre</vt:lpstr>
      <vt:lpstr>MC_Tree_1!MC_BP_C_pivot_T_pivot_ok</vt:lpstr>
      <vt:lpstr>MC_Tree_1!MC_BP_C_rebuild_T_rebuild_fail</vt:lpstr>
      <vt:lpstr>MC_Tree_1!MC_BP_C_rebuild_T_rebuild_ok</vt:lpstr>
      <vt:lpstr>MC_Tree_1!MC_BP_C_rebuild_T_rebuild_partial</vt:lpstr>
      <vt:lpstr>MC_Tree_1!MC_BV_C_dev_full_C_market_full</vt:lpstr>
      <vt:lpstr>MC_Tree_1!MC_BV_C_dev_full_C_market_full_delay</vt:lpstr>
      <vt:lpstr>MC_Tree_1!MC_BV_C_dev_full_D_tech_issues</vt:lpstr>
      <vt:lpstr>MC_Tree_1!MC_BV_C_market_full_delay_T_delay_moderate</vt:lpstr>
      <vt:lpstr>MC_Tree_1!MC_BV_C_market_full_delay_T_delay_strong</vt:lpstr>
      <vt:lpstr>MC_Tree_1!MC_BV_C_market_full_delay_T_delay_toolate</vt:lpstr>
      <vt:lpstr>MC_Tree_1!MC_BV_C_market_full_delay_T_delay_weak</vt:lpstr>
      <vt:lpstr>MC_Tree_1!MC_BV_C_market_full_T_full_reject</vt:lpstr>
      <vt:lpstr>MC_Tree_1!MC_BV_C_market_full_T_full_slow</vt:lpstr>
      <vt:lpstr>MC_Tree_1!MC_BV_C_market_full_T_full_steady</vt:lpstr>
      <vt:lpstr>MC_Tree_1!MC_BV_C_market_full_T_full_viral</vt:lpstr>
      <vt:lpstr>MC_Tree_1!MC_BV_C_marketplace_T_mp_good</vt:lpstr>
      <vt:lpstr>MC_Tree_1!MC_BV_C_marketplace_T_mp_mediocre</vt:lpstr>
      <vt:lpstr>MC_Tree_1!MC_BV_C_marketplace_T_mp_quality</vt:lpstr>
      <vt:lpstr>MC_Tree_1!MC_BV_C_marketplace_T_mp_star</vt:lpstr>
      <vt:lpstr>MC_Tree_1!MC_BV_C_partner_mid_T_partner_mid_avg</vt:lpstr>
      <vt:lpstr>MC_Tree_1!MC_BV_C_partner_mid_T_partner_mid_poor</vt:lpstr>
      <vt:lpstr>MC_Tree_1!MC_BV_C_partner_mid_T_partner_mid_strong</vt:lpstr>
      <vt:lpstr>MC_Tree_1!MC_BV_C_partner_nego_C_partner_mid</vt:lpstr>
      <vt:lpstr>MC_Tree_1!MC_BV_C_partner_nego_C_partner_top</vt:lpstr>
      <vt:lpstr>MC_Tree_1!MC_BV_C_partner_nego_T_no_deal</vt:lpstr>
      <vt:lpstr>MC_Tree_1!MC_BV_C_partner_top_T_partner_top_avg</vt:lpstr>
      <vt:lpstr>MC_Tree_1!MC_BV_C_partner_top_T_partner_top_poor</vt:lpstr>
      <vt:lpstr>MC_Tree_1!MC_BV_C_partner_top_T_partner_top_strong</vt:lpstr>
      <vt:lpstr>MC_Tree_1!MC_BV_C_pivot_T_pivot_mediocre</vt:lpstr>
      <vt:lpstr>MC_Tree_1!MC_BV_C_pivot_T_pivot_ok</vt:lpstr>
      <vt:lpstr>MC_Tree_1!MC_BV_C_rebuild_T_rebuild_fail</vt:lpstr>
      <vt:lpstr>MC_Tree_1!MC_BV_C_rebuild_T_rebuild_ok</vt:lpstr>
      <vt:lpstr>MC_Tree_1!MC_BV_C_rebuild_T_rebuild_partial</vt:lpstr>
      <vt:lpstr>MC_Tree_1!MC_BV_D_root_C_dev_full</vt:lpstr>
      <vt:lpstr>MC_Tree_1!MC_BV_D_root_C_marketplace</vt:lpstr>
      <vt:lpstr>MC_Tree_1!MC_BV_D_root_C_partner_nego</vt:lpstr>
      <vt:lpstr>MC_Tree_1!MC_BV_D_root_T_pass</vt:lpstr>
      <vt:lpstr>MC_Tree_1!MC_BV_D_tech_issues_C_pivot</vt:lpstr>
      <vt:lpstr>MC_Tree_1!MC_BV_D_tech_issues_C_rebuild</vt:lpstr>
      <vt:lpstr>MC_Tree_1!MC_BV_D_tech_issues_T_shutdown</vt:lpstr>
      <vt:lpstr>MC_Tree_1!MC_N_C_dev_full</vt:lpstr>
      <vt:lpstr>MC_Tree_1!MC_N_C_market_full</vt:lpstr>
      <vt:lpstr>MC_Tree_1!MC_N_C_market_full_delay</vt:lpstr>
      <vt:lpstr>MC_Tree_1!MC_N_C_marketplace</vt:lpstr>
      <vt:lpstr>MC_Tree_1!MC_N_C_partner_mid</vt:lpstr>
      <vt:lpstr>MC_Tree_1!MC_N_C_partner_nego</vt:lpstr>
      <vt:lpstr>MC_Tree_1!MC_N_C_partner_top</vt:lpstr>
      <vt:lpstr>MC_Tree_1!MC_N_C_pivot</vt:lpstr>
      <vt:lpstr>MC_Tree_1!MC_N_C_rebuild</vt:lpstr>
      <vt:lpstr>MC_Tree_1!MC_N_D_root</vt:lpstr>
      <vt:lpstr>MC_Tree_1!MC_N_D_tech_issues</vt:lpstr>
      <vt:lpstr>MC_Tree_1!MC_NP_T_delay_moderate</vt:lpstr>
      <vt:lpstr>MC_Tree_1!MC_NP_T_delay_strong</vt:lpstr>
      <vt:lpstr>MC_Tree_1!MC_NP_T_delay_toolate</vt:lpstr>
      <vt:lpstr>MC_Tree_1!MC_NP_T_delay_weak</vt:lpstr>
      <vt:lpstr>MC_Tree_1!MC_NP_T_full_reject</vt:lpstr>
      <vt:lpstr>MC_Tree_1!MC_NP_T_full_slow</vt:lpstr>
      <vt:lpstr>MC_Tree_1!MC_NP_T_full_steady</vt:lpstr>
      <vt:lpstr>MC_Tree_1!MC_NP_T_full_viral</vt:lpstr>
      <vt:lpstr>MC_Tree_1!MC_NP_T_mp_good</vt:lpstr>
      <vt:lpstr>MC_Tree_1!MC_NP_T_mp_mediocre</vt:lpstr>
      <vt:lpstr>MC_Tree_1!MC_NP_T_mp_quality</vt:lpstr>
      <vt:lpstr>MC_Tree_1!MC_NP_T_mp_star</vt:lpstr>
      <vt:lpstr>MC_Tree_1!MC_NP_T_no_deal</vt:lpstr>
      <vt:lpstr>MC_Tree_1!MC_NP_T_partner_mid_avg</vt:lpstr>
      <vt:lpstr>MC_Tree_1!MC_NP_T_partner_mid_poor</vt:lpstr>
      <vt:lpstr>MC_Tree_1!MC_NP_T_partner_mid_strong</vt:lpstr>
      <vt:lpstr>MC_Tree_1!MC_NP_T_partner_top_avg</vt:lpstr>
      <vt:lpstr>MC_Tree_1!MC_NP_T_partner_top_poor</vt:lpstr>
      <vt:lpstr>MC_Tree_1!MC_NP_T_partner_top_strong</vt:lpstr>
      <vt:lpstr>MC_Tree_1!MC_NP_T_pass</vt:lpstr>
      <vt:lpstr>MC_Tree_1!MC_NP_T_pivot_mediocre</vt:lpstr>
      <vt:lpstr>MC_Tree_1!MC_NP_T_pivot_ok</vt:lpstr>
      <vt:lpstr>MC_Tree_1!MC_NP_T_rebuild_fail</vt:lpstr>
      <vt:lpstr>MC_Tree_1!MC_NP_T_rebuild_ok</vt:lpstr>
      <vt:lpstr>MC_Tree_1!MC_NP_T_rebuild_partial</vt:lpstr>
      <vt:lpstr>MC_Tree_1!MC_NP_T_shutdown</vt:lpstr>
      <vt:lpstr>MC_Tree_1!MC_V_C_dev_full</vt:lpstr>
      <vt:lpstr>MC_Tree_1!MC_V_C_market_full</vt:lpstr>
      <vt:lpstr>MC_Tree_1!MC_V_C_market_full_delay</vt:lpstr>
      <vt:lpstr>MC_Tree_1!MC_V_C_marketplace</vt:lpstr>
      <vt:lpstr>MC_Tree_1!MC_V_C_partner_mid</vt:lpstr>
      <vt:lpstr>MC_Tree_1!MC_V_C_partner_nego</vt:lpstr>
      <vt:lpstr>MC_Tree_1!MC_V_C_partner_top</vt:lpstr>
      <vt:lpstr>MC_Tree_1!MC_V_C_pivot</vt:lpstr>
      <vt:lpstr>MC_Tree_1!MC_V_C_rebuild</vt:lpstr>
      <vt:lpstr>MC_Tree_1!MC_V_D_root</vt:lpstr>
      <vt:lpstr>MC_Tree_1!MC_V_D_tech_issues</vt:lpstr>
      <vt:lpstr>MC_Tree_1!MC_V_T_delay_moderate</vt:lpstr>
      <vt:lpstr>MC_Tree_1!MC_V_T_delay_strong</vt:lpstr>
      <vt:lpstr>MC_Tree_1!MC_V_T_delay_toolate</vt:lpstr>
      <vt:lpstr>MC_Tree_1!MC_V_T_delay_weak</vt:lpstr>
      <vt:lpstr>MC_Tree_1!MC_V_T_full_reject</vt:lpstr>
      <vt:lpstr>MC_Tree_1!MC_V_T_full_slow</vt:lpstr>
      <vt:lpstr>MC_Tree_1!MC_V_T_full_steady</vt:lpstr>
      <vt:lpstr>MC_Tree_1!MC_V_T_full_viral</vt:lpstr>
      <vt:lpstr>MC_Tree_1!MC_V_T_mp_good</vt:lpstr>
      <vt:lpstr>MC_Tree_1!MC_V_T_mp_mediocre</vt:lpstr>
      <vt:lpstr>MC_Tree_1!MC_V_T_mp_quality</vt:lpstr>
      <vt:lpstr>MC_Tree_1!MC_V_T_mp_star</vt:lpstr>
      <vt:lpstr>MC_Tree_1!MC_V_T_no_deal</vt:lpstr>
      <vt:lpstr>MC_Tree_1!MC_V_T_partner_mid_avg</vt:lpstr>
      <vt:lpstr>MC_Tree_1!MC_V_T_partner_mid_poor</vt:lpstr>
      <vt:lpstr>MC_Tree_1!MC_V_T_partner_mid_strong</vt:lpstr>
      <vt:lpstr>MC_Tree_1!MC_V_T_partner_top_avg</vt:lpstr>
      <vt:lpstr>MC_Tree_1!MC_V_T_partner_top_poor</vt:lpstr>
      <vt:lpstr>MC_Tree_1!MC_V_T_partner_top_strong</vt:lpstr>
      <vt:lpstr>MC_Tree_1!MC_V_T_pass</vt:lpstr>
      <vt:lpstr>MC_Tree_1!MC_V_T_pivot_mediocre</vt:lpstr>
      <vt:lpstr>MC_Tree_1!MC_V_T_pivot_ok</vt:lpstr>
      <vt:lpstr>MC_Tree_1!MC_V_T_rebuild_fail</vt:lpstr>
      <vt:lpstr>MC_Tree_1!MC_V_T_rebuild_ok</vt:lpstr>
      <vt:lpstr>MC_Tree_1!MC_V_T_rebuild_partial</vt:lpstr>
      <vt:lpstr>MC_Tree_1!MC_V_T_shutdown</vt:lpstr>
      <vt:lpstr>PartnerWithUniversityCost</vt:lpstr>
      <vt:lpstr>PivotToSimplerProductCost</vt:lpstr>
      <vt:lpstr>RebuildCoreCost</vt:lpstr>
      <vt:lpstr>ShutDownValue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2026-03-27T14:32:18Z</dcterms:created>
  <dcterms:modified xsi:type="dcterms:W3CDTF">2026-03-27T14:32:34Z</dcterms:modified>
</cp:coreProperties>
</file>