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imou\source\repos\ModelChoice\models\"/>
    </mc:Choice>
  </mc:AlternateContent>
  <xr:revisionPtr revIDLastSave="0" documentId="8_{BD9DAB1C-D085-444D-8201-D59C564B71EA}" xr6:coauthVersionLast="47" xr6:coauthVersionMax="47" xr10:uidLastSave="{00000000-0000-0000-0000-000000000000}"/>
  <bookViews>
    <workbookView xWindow="-98" yWindow="-98" windowWidth="21795" windowHeight="12975" firstSheet="2" activeTab="2" xr2:uid="{DD60A3CF-E538-4EBE-A7C3-F8474F450786}"/>
  </bookViews>
  <sheets>
    <sheet name="_MC_Store" sheetId="2" state="veryHidden" r:id="rId1"/>
    <sheet name="_MC_Calc" sheetId="4" state="veryHidden" r:id="rId2"/>
    <sheet name="Problem" sheetId="5" r:id="rId3"/>
    <sheet name="MC_Tree_1" sheetId="3" r:id="rId4"/>
  </sheets>
  <definedNames>
    <definedName name="_MC_Calc_1">_MC_Calc!$A$1:$DF$1</definedName>
    <definedName name="Co2InjectionFullFieldCost">MC_Tree_1!$C$6</definedName>
    <definedName name="ContinuePilotOnlyValue">MC_Tree_1!$C$13</definedName>
    <definedName name="DecommissionCost">MC_Tree_1!$C$9</definedName>
    <definedName name="ExpandPolymerFloodCost">MC_Tree_1!$C$12</definedName>
    <definedName name="FullfieldPolymerFloodCost">MC_Tree_1!$C$10</definedName>
    <definedName name="MC_BD_D_polymer_expand_C_price_polymer_full" localSheetId="3">MC_Tree_1!$E$72</definedName>
    <definedName name="MC_BD_D_polymer_expand_mod_C_price_polymer_mod" localSheetId="3">MC_Tree_1!$E$86</definedName>
    <definedName name="MC_BD_D_polymer_expand_mod_T_continue_pilot" localSheetId="3">MC_Tree_1!$E$94</definedName>
    <definedName name="MC_BD_D_polymer_expand_T_sell_pilot_strong" localSheetId="3">MC_Tree_1!$E$80</definedName>
    <definedName name="MC_BD_D_root_C_co2_pilot" localSheetId="3">MC_Tree_1!$C$28</definedName>
    <definedName name="MC_BD_D_root_C_polymer_pilot" localSheetId="3">MC_Tree_1!$C$82</definedName>
    <definedName name="MC_BD_D_root_C_primary_decline" localSheetId="3">MC_Tree_1!$C$102</definedName>
    <definedName name="MC_BD_D_root_C_wag_response" localSheetId="3">MC_Tree_1!$C$58</definedName>
    <definedName name="MC_BD_D_root_T_decommission" localSheetId="3">MC_Tree_1!$C$108</definedName>
    <definedName name="MC_BP_C_co2_pilot_C_price_co2_exc" localSheetId="3">MC_Tree_1!$D$22</definedName>
    <definedName name="MC_BP_C_co2_pilot_C_price_co2_good" localSheetId="3">MC_Tree_1!$D$32</definedName>
    <definedName name="MC_BP_C_co2_pilot_C_price_co2_poor" localSheetId="3">MC_Tree_1!$D$40</definedName>
    <definedName name="MC_BP_C_co2_pilot_T_co2_breakthrough" localSheetId="3">MC_Tree_1!$D$46</definedName>
    <definedName name="MC_BP_C_polymer_pilot_D_polymer_expand" localSheetId="3">MC_Tree_1!$D$78</definedName>
    <definedName name="MC_BP_C_polymer_pilot_D_polymer_expand_mod" localSheetId="3">MC_Tree_1!$D$92</definedName>
    <definedName name="MC_BP_C_polymer_pilot_T_polymer_fail" localSheetId="3">MC_Tree_1!$D$98</definedName>
    <definedName name="MC_BP_C_polymer_pilot_T_polymer_inconc" localSheetId="3">MC_Tree_1!$D$96</definedName>
    <definedName name="MC_BP_C_price_co2_exc_T_co2_exc_high" localSheetId="3">MC_Tree_1!$E$20</definedName>
    <definedName name="MC_BP_C_price_co2_exc_T_co2_exc_low" localSheetId="3">MC_Tree_1!$E$26</definedName>
    <definedName name="MC_BP_C_price_co2_exc_T_co2_exc_mid" localSheetId="3">MC_Tree_1!$E$24</definedName>
    <definedName name="MC_BP_C_price_co2_good_T_co2_good_high" localSheetId="3">MC_Tree_1!$E$30</definedName>
    <definedName name="MC_BP_C_price_co2_good_T_co2_good_low" localSheetId="3">MC_Tree_1!$E$36</definedName>
    <definedName name="MC_BP_C_price_co2_good_T_co2_good_mid" localSheetId="3">MC_Tree_1!$E$34</definedName>
    <definedName name="MC_BP_C_price_co2_poor_T_co2_poor_high" localSheetId="3">MC_Tree_1!$E$38</definedName>
    <definedName name="MC_BP_C_price_co2_poor_T_co2_poor_low" localSheetId="3">MC_Tree_1!$E$44</definedName>
    <definedName name="MC_BP_C_price_co2_poor_T_co2_poor_mid" localSheetId="3">MC_Tree_1!$E$42</definedName>
    <definedName name="MC_BP_C_price_polymer_full_T_poly_full_high" localSheetId="3">MC_Tree_1!$F$70</definedName>
    <definedName name="MC_BP_C_price_polymer_full_T_poly_full_low" localSheetId="3">MC_Tree_1!$F$76</definedName>
    <definedName name="MC_BP_C_price_polymer_full_T_poly_full_mid" localSheetId="3">MC_Tree_1!$F$74</definedName>
    <definedName name="MC_BP_C_price_polymer_mod_T_poly_mod_high" localSheetId="3">MC_Tree_1!$F$84</definedName>
    <definedName name="MC_BP_C_price_polymer_mod_T_poly_mod_low" localSheetId="3">MC_Tree_1!$F$90</definedName>
    <definedName name="MC_BP_C_price_polymer_mod_T_poly_mod_mid" localSheetId="3">MC_Tree_1!$F$88</definedName>
    <definedName name="MC_BP_C_price_wag_good_T_wag_good_high" localSheetId="3">MC_Tree_1!$E$50</definedName>
    <definedName name="MC_BP_C_price_wag_good_T_wag_good_low" localSheetId="3">MC_Tree_1!$E$56</definedName>
    <definedName name="MC_BP_C_price_wag_good_T_wag_good_mid" localSheetId="3">MC_Tree_1!$E$54</definedName>
    <definedName name="MC_BP_C_price_wag_mod_T_wag_mod_high" localSheetId="3">MC_Tree_1!$E$60</definedName>
    <definedName name="MC_BP_C_price_wag_mod_T_wag_mod_low" localSheetId="3">MC_Tree_1!$E$66</definedName>
    <definedName name="MC_BP_C_price_wag_mod_T_wag_mod_mid" localSheetId="3">MC_Tree_1!$E$64</definedName>
    <definedName name="MC_BP_C_primary_decline_T_primary_fast" localSheetId="3">MC_Tree_1!$D$106</definedName>
    <definedName name="MC_BP_C_primary_decline_T_primary_normal" localSheetId="3">MC_Tree_1!$D$104</definedName>
    <definedName name="MC_BP_C_primary_decline_T_primary_slow" localSheetId="3">MC_Tree_1!$D$100</definedName>
    <definedName name="MC_BP_C_wag_response_C_price_wag_good" localSheetId="3">MC_Tree_1!$D$52</definedName>
    <definedName name="MC_BP_C_wag_response_C_price_wag_mod" localSheetId="3">MC_Tree_1!$D$62</definedName>
    <definedName name="MC_BP_C_wag_response_T_wag_minimal" localSheetId="3">MC_Tree_1!$D$68</definedName>
    <definedName name="MC_BV_C_co2_pilot_C_price_co2_exc" localSheetId="3">MC_Tree_1!$D$23</definedName>
    <definedName name="MC_BV_C_co2_pilot_C_price_co2_good" localSheetId="3">MC_Tree_1!$D$33</definedName>
    <definedName name="MC_BV_C_co2_pilot_C_price_co2_poor" localSheetId="3">MC_Tree_1!$D$41</definedName>
    <definedName name="MC_BV_C_co2_pilot_T_co2_breakthrough" localSheetId="3">MC_Tree_1!$D$47</definedName>
    <definedName name="MC_BV_C_polymer_pilot_D_polymer_expand" localSheetId="3">MC_Tree_1!$D$79</definedName>
    <definedName name="MC_BV_C_polymer_pilot_D_polymer_expand_mod" localSheetId="3">MC_Tree_1!$D$93</definedName>
    <definedName name="MC_BV_C_polymer_pilot_T_polymer_fail" localSheetId="3">MC_Tree_1!$D$99</definedName>
    <definedName name="MC_BV_C_polymer_pilot_T_polymer_inconc" localSheetId="3">MC_Tree_1!$D$97</definedName>
    <definedName name="MC_BV_C_price_co2_exc_T_co2_exc_high" localSheetId="3">MC_Tree_1!$E$21</definedName>
    <definedName name="MC_BV_C_price_co2_exc_T_co2_exc_low" localSheetId="3">MC_Tree_1!$E$27</definedName>
    <definedName name="MC_BV_C_price_co2_exc_T_co2_exc_mid" localSheetId="3">MC_Tree_1!$E$25</definedName>
    <definedName name="MC_BV_C_price_co2_good_T_co2_good_high" localSheetId="3">MC_Tree_1!$E$31</definedName>
    <definedName name="MC_BV_C_price_co2_good_T_co2_good_low" localSheetId="3">MC_Tree_1!$E$37</definedName>
    <definedName name="MC_BV_C_price_co2_good_T_co2_good_mid" localSheetId="3">MC_Tree_1!$E$35</definedName>
    <definedName name="MC_BV_C_price_co2_poor_T_co2_poor_high" localSheetId="3">MC_Tree_1!$E$39</definedName>
    <definedName name="MC_BV_C_price_co2_poor_T_co2_poor_low" localSheetId="3">MC_Tree_1!$E$45</definedName>
    <definedName name="MC_BV_C_price_co2_poor_T_co2_poor_mid" localSheetId="3">MC_Tree_1!$E$43</definedName>
    <definedName name="MC_BV_C_price_polymer_full_T_poly_full_high" localSheetId="3">MC_Tree_1!$F$71</definedName>
    <definedName name="MC_BV_C_price_polymer_full_T_poly_full_low" localSheetId="3">MC_Tree_1!$F$77</definedName>
    <definedName name="MC_BV_C_price_polymer_full_T_poly_full_mid" localSheetId="3">MC_Tree_1!$F$75</definedName>
    <definedName name="MC_BV_C_price_polymer_mod_T_poly_mod_high" localSheetId="3">MC_Tree_1!$F$85</definedName>
    <definedName name="MC_BV_C_price_polymer_mod_T_poly_mod_low" localSheetId="3">MC_Tree_1!$F$91</definedName>
    <definedName name="MC_BV_C_price_polymer_mod_T_poly_mod_mid" localSheetId="3">MC_Tree_1!$F$89</definedName>
    <definedName name="MC_BV_C_price_wag_good_T_wag_good_high" localSheetId="3">MC_Tree_1!$E$51</definedName>
    <definedName name="MC_BV_C_price_wag_good_T_wag_good_low" localSheetId="3">MC_Tree_1!$E$57</definedName>
    <definedName name="MC_BV_C_price_wag_good_T_wag_good_mid" localSheetId="3">MC_Tree_1!$E$55</definedName>
    <definedName name="MC_BV_C_price_wag_mod_T_wag_mod_high" localSheetId="3">MC_Tree_1!$E$61</definedName>
    <definedName name="MC_BV_C_price_wag_mod_T_wag_mod_low" localSheetId="3">MC_Tree_1!$E$67</definedName>
    <definedName name="MC_BV_C_price_wag_mod_T_wag_mod_mid" localSheetId="3">MC_Tree_1!$E$65</definedName>
    <definedName name="MC_BV_C_primary_decline_T_primary_fast" localSheetId="3">MC_Tree_1!$D$107</definedName>
    <definedName name="MC_BV_C_primary_decline_T_primary_normal" localSheetId="3">MC_Tree_1!$D$105</definedName>
    <definedName name="MC_BV_C_primary_decline_T_primary_slow" localSheetId="3">MC_Tree_1!$D$101</definedName>
    <definedName name="MC_BV_C_wag_response_C_price_wag_good" localSheetId="3">MC_Tree_1!$D$53</definedName>
    <definedName name="MC_BV_C_wag_response_C_price_wag_mod" localSheetId="3">MC_Tree_1!$D$63</definedName>
    <definedName name="MC_BV_C_wag_response_T_wag_minimal" localSheetId="3">MC_Tree_1!$D$69</definedName>
    <definedName name="MC_BV_D_polymer_expand_C_price_polymer_full" localSheetId="3">MC_Tree_1!$E$73</definedName>
    <definedName name="MC_BV_D_polymer_expand_mod_C_price_polymer_mod" localSheetId="3">MC_Tree_1!$E$87</definedName>
    <definedName name="MC_BV_D_polymer_expand_mod_T_continue_pilot" localSheetId="3">MC_Tree_1!$E$95</definedName>
    <definedName name="MC_BV_D_polymer_expand_T_sell_pilot_strong" localSheetId="3">MC_Tree_1!$E$81</definedName>
    <definedName name="MC_BV_D_root_C_co2_pilot" localSheetId="3">MC_Tree_1!$C$29</definedName>
    <definedName name="MC_BV_D_root_C_polymer_pilot" localSheetId="3">MC_Tree_1!$C$83</definedName>
    <definedName name="MC_BV_D_root_C_primary_decline" localSheetId="3">MC_Tree_1!$C$103</definedName>
    <definedName name="MC_BV_D_root_C_wag_response" localSheetId="3">MC_Tree_1!$C$59</definedName>
    <definedName name="MC_BV_D_root_T_decommission" localSheetId="3">MC_Tree_1!$C$109</definedName>
    <definedName name="MC_N_C_co2_pilot" localSheetId="3">MC_Tree_1!$D$28</definedName>
    <definedName name="MC_N_C_polymer_pilot" localSheetId="3">MC_Tree_1!$D$82</definedName>
    <definedName name="MC_N_C_price_co2_exc" localSheetId="3">MC_Tree_1!$E$22</definedName>
    <definedName name="MC_N_C_price_co2_good" localSheetId="3">MC_Tree_1!$E$32</definedName>
    <definedName name="MC_N_C_price_co2_poor" localSheetId="3">MC_Tree_1!$E$40</definedName>
    <definedName name="MC_N_C_price_polymer_full" localSheetId="3">MC_Tree_1!$F$72</definedName>
    <definedName name="MC_N_C_price_polymer_mod" localSheetId="3">MC_Tree_1!$F$86</definedName>
    <definedName name="MC_N_C_price_wag_good" localSheetId="3">MC_Tree_1!$E$52</definedName>
    <definedName name="MC_N_C_price_wag_mod" localSheetId="3">MC_Tree_1!$E$62</definedName>
    <definedName name="MC_N_C_primary_decline" localSheetId="3">MC_Tree_1!$D$102</definedName>
    <definedName name="MC_N_C_wag_response" localSheetId="3">MC_Tree_1!$D$58</definedName>
    <definedName name="MC_N_D_polymer_expand" localSheetId="3">MC_Tree_1!$E$78</definedName>
    <definedName name="MC_N_D_polymer_expand_mod" localSheetId="3">MC_Tree_1!$E$92</definedName>
    <definedName name="MC_N_D_root" localSheetId="3">MC_Tree_1!$C$48</definedName>
    <definedName name="MC_NP_T_co2_breakthrough" localSheetId="3">MC_Tree_1!$E$46</definedName>
    <definedName name="MC_NP_T_co2_exc_high" localSheetId="3">MC_Tree_1!$F$20</definedName>
    <definedName name="MC_NP_T_co2_exc_low" localSheetId="3">MC_Tree_1!$F$26</definedName>
    <definedName name="MC_NP_T_co2_exc_mid" localSheetId="3">MC_Tree_1!$F$24</definedName>
    <definedName name="MC_NP_T_co2_good_high" localSheetId="3">MC_Tree_1!$F$30</definedName>
    <definedName name="MC_NP_T_co2_good_low" localSheetId="3">MC_Tree_1!$F$36</definedName>
    <definedName name="MC_NP_T_co2_good_mid" localSheetId="3">MC_Tree_1!$F$34</definedName>
    <definedName name="MC_NP_T_co2_poor_high" localSheetId="3">MC_Tree_1!$F$38</definedName>
    <definedName name="MC_NP_T_co2_poor_low" localSheetId="3">MC_Tree_1!$F$44</definedName>
    <definedName name="MC_NP_T_co2_poor_mid" localSheetId="3">MC_Tree_1!$F$42</definedName>
    <definedName name="MC_NP_T_continue_pilot" localSheetId="3">MC_Tree_1!$F$94</definedName>
    <definedName name="MC_NP_T_decommission" localSheetId="3">MC_Tree_1!$D$108</definedName>
    <definedName name="MC_NP_T_poly_full_high" localSheetId="3">MC_Tree_1!$G$70</definedName>
    <definedName name="MC_NP_T_poly_full_low" localSheetId="3">MC_Tree_1!$G$76</definedName>
    <definedName name="MC_NP_T_poly_full_mid" localSheetId="3">MC_Tree_1!$G$74</definedName>
    <definedName name="MC_NP_T_poly_mod_high" localSheetId="3">MC_Tree_1!$G$84</definedName>
    <definedName name="MC_NP_T_poly_mod_low" localSheetId="3">MC_Tree_1!$G$90</definedName>
    <definedName name="MC_NP_T_poly_mod_mid" localSheetId="3">MC_Tree_1!$G$88</definedName>
    <definedName name="MC_NP_T_polymer_fail" localSheetId="3">MC_Tree_1!$E$98</definedName>
    <definedName name="MC_NP_T_polymer_inconc" localSheetId="3">MC_Tree_1!$E$96</definedName>
    <definedName name="MC_NP_T_primary_fast" localSheetId="3">MC_Tree_1!$E$106</definedName>
    <definedName name="MC_NP_T_primary_normal" localSheetId="3">MC_Tree_1!$E$104</definedName>
    <definedName name="MC_NP_T_primary_slow" localSheetId="3">MC_Tree_1!$E$100</definedName>
    <definedName name="MC_NP_T_sell_pilot_strong" localSheetId="3">MC_Tree_1!$F$80</definedName>
    <definedName name="MC_NP_T_wag_good_high" localSheetId="3">MC_Tree_1!$F$50</definedName>
    <definedName name="MC_NP_T_wag_good_low" localSheetId="3">MC_Tree_1!$F$56</definedName>
    <definedName name="MC_NP_T_wag_good_mid" localSheetId="3">MC_Tree_1!$F$54</definedName>
    <definedName name="MC_NP_T_wag_minimal" localSheetId="3">MC_Tree_1!$E$68</definedName>
    <definedName name="MC_NP_T_wag_mod_high" localSheetId="3">MC_Tree_1!$F$60</definedName>
    <definedName name="MC_NP_T_wag_mod_low" localSheetId="3">MC_Tree_1!$F$66</definedName>
    <definedName name="MC_NP_T_wag_mod_mid" localSheetId="3">MC_Tree_1!$F$64</definedName>
    <definedName name="MC_V_C_co2_pilot" localSheetId="3">MC_Tree_1!$D$29</definedName>
    <definedName name="MC_V_C_polymer_pilot" localSheetId="3">MC_Tree_1!$D$83</definedName>
    <definedName name="MC_V_C_price_co2_exc" localSheetId="3">MC_Tree_1!$E$23</definedName>
    <definedName name="MC_V_C_price_co2_good" localSheetId="3">MC_Tree_1!$E$33</definedName>
    <definedName name="MC_V_C_price_co2_poor" localSheetId="3">MC_Tree_1!$E$41</definedName>
    <definedName name="MC_V_C_price_polymer_full" localSheetId="3">MC_Tree_1!$F$73</definedName>
    <definedName name="MC_V_C_price_polymer_mod" localSheetId="3">MC_Tree_1!$F$87</definedName>
    <definedName name="MC_V_C_price_wag_good" localSheetId="3">MC_Tree_1!$E$53</definedName>
    <definedName name="MC_V_C_price_wag_mod" localSheetId="3">MC_Tree_1!$E$63</definedName>
    <definedName name="MC_V_C_primary_decline" localSheetId="3">MC_Tree_1!$D$103</definedName>
    <definedName name="MC_V_C_wag_response" localSheetId="3">MC_Tree_1!$D$59</definedName>
    <definedName name="MC_V_D_polymer_expand" localSheetId="3">MC_Tree_1!$E$79</definedName>
    <definedName name="MC_V_D_polymer_expand_mod" localSheetId="3">MC_Tree_1!$E$93</definedName>
    <definedName name="MC_V_D_root" localSheetId="3">MC_Tree_1!$C$49</definedName>
    <definedName name="MC_V_T_co2_breakthrough" localSheetId="3">MC_Tree_1!$E$47</definedName>
    <definedName name="MC_V_T_co2_exc_high" localSheetId="3">MC_Tree_1!$F$21</definedName>
    <definedName name="MC_V_T_co2_exc_low" localSheetId="3">MC_Tree_1!$F$27</definedName>
    <definedName name="MC_V_T_co2_exc_mid" localSheetId="3">MC_Tree_1!$F$25</definedName>
    <definedName name="MC_V_T_co2_good_high" localSheetId="3">MC_Tree_1!$F$31</definedName>
    <definedName name="MC_V_T_co2_good_low" localSheetId="3">MC_Tree_1!$F$37</definedName>
    <definedName name="MC_V_T_co2_good_mid" localSheetId="3">MC_Tree_1!$F$35</definedName>
    <definedName name="MC_V_T_co2_poor_high" localSheetId="3">MC_Tree_1!$F$39</definedName>
    <definedName name="MC_V_T_co2_poor_low" localSheetId="3">MC_Tree_1!$F$45</definedName>
    <definedName name="MC_V_T_co2_poor_mid" localSheetId="3">MC_Tree_1!$F$43</definedName>
    <definedName name="MC_V_T_continue_pilot" localSheetId="3">MC_Tree_1!$F$95</definedName>
    <definedName name="MC_V_T_decommission" localSheetId="3">MC_Tree_1!$D$109</definedName>
    <definedName name="MC_V_T_poly_full_high" localSheetId="3">MC_Tree_1!$G$71</definedName>
    <definedName name="MC_V_T_poly_full_low" localSheetId="3">MC_Tree_1!$G$77</definedName>
    <definedName name="MC_V_T_poly_full_mid" localSheetId="3">MC_Tree_1!$G$75</definedName>
    <definedName name="MC_V_T_poly_mod_high" localSheetId="3">MC_Tree_1!$G$85</definedName>
    <definedName name="MC_V_T_poly_mod_low" localSheetId="3">MC_Tree_1!$G$91</definedName>
    <definedName name="MC_V_T_poly_mod_mid" localSheetId="3">MC_Tree_1!$G$89</definedName>
    <definedName name="MC_V_T_polymer_fail" localSheetId="3">MC_Tree_1!$E$99</definedName>
    <definedName name="MC_V_T_polymer_inconc" localSheetId="3">MC_Tree_1!$E$97</definedName>
    <definedName name="MC_V_T_primary_fast" localSheetId="3">MC_Tree_1!$E$107</definedName>
    <definedName name="MC_V_T_primary_normal" localSheetId="3">MC_Tree_1!$E$105</definedName>
    <definedName name="MC_V_T_primary_slow" localSheetId="3">MC_Tree_1!$E$101</definedName>
    <definedName name="MC_V_T_sell_pilot_strong" localSheetId="3">MC_Tree_1!$F$81</definedName>
    <definedName name="MC_V_T_wag_good_high" localSheetId="3">MC_Tree_1!$F$51</definedName>
    <definedName name="MC_V_T_wag_good_low" localSheetId="3">MC_Tree_1!$F$57</definedName>
    <definedName name="MC_V_T_wag_good_mid" localSheetId="3">MC_Tree_1!$F$55</definedName>
    <definedName name="MC_V_T_wag_minimal" localSheetId="3">MC_Tree_1!$E$69</definedName>
    <definedName name="MC_V_T_wag_mod_high" localSheetId="3">MC_Tree_1!$F$61</definedName>
    <definedName name="MC_V_T_wag_mod_low" localSheetId="3">MC_Tree_1!$F$67</definedName>
    <definedName name="MC_V_T_wag_mod_mid" localSheetId="3">MC_Tree_1!$F$65</definedName>
    <definedName name="PolymerFloodingPilotCost">MC_Tree_1!$C$8</definedName>
    <definedName name="SellFieldWithPilotDataValue">MC_Tree_1!$C$11</definedName>
    <definedName name="WaterAlternatingGasWagCost">MC_Tree_1!$C$7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09" i="3" l="1"/>
  <c r="C59" i="3"/>
  <c r="C83" i="3"/>
  <c r="C29" i="3"/>
  <c r="E81" i="3"/>
  <c r="E95" i="3"/>
  <c r="BV1" i="4" s="1"/>
  <c r="E87" i="3"/>
  <c r="BU1" i="4" s="1"/>
  <c r="E73" i="3"/>
  <c r="BS1" i="4" s="1"/>
  <c r="CA1" i="4"/>
  <c r="BZ1" i="4"/>
  <c r="BY1" i="4"/>
  <c r="BX1" i="4"/>
  <c r="BW1" i="4"/>
  <c r="BT1" i="4"/>
  <c r="BR1" i="4"/>
  <c r="BQ1" i="4"/>
  <c r="BP1" i="4"/>
  <c r="BO1" i="4"/>
  <c r="BN1" i="4"/>
  <c r="BM1" i="4"/>
  <c r="BL1" i="4"/>
  <c r="BK1" i="4"/>
  <c r="BJ1" i="4"/>
  <c r="BI1" i="4"/>
  <c r="BH1" i="4"/>
  <c r="BG1" i="4"/>
  <c r="BF1" i="4"/>
  <c r="BE1" i="4"/>
  <c r="BD1" i="4"/>
  <c r="BC1" i="4"/>
  <c r="BB1" i="4"/>
  <c r="BA1" i="4"/>
  <c r="AZ1" i="4"/>
  <c r="AY1" i="4"/>
  <c r="AX1" i="4"/>
  <c r="AW1" i="4"/>
  <c r="AV1" i="4"/>
  <c r="AU1" i="4"/>
  <c r="AT1" i="4"/>
  <c r="AS1" i="4"/>
  <c r="AR1" i="4"/>
  <c r="AQ1" i="4"/>
  <c r="AP1" i="4"/>
  <c r="AO1" i="4"/>
  <c r="AN1" i="4"/>
  <c r="AM1" i="4"/>
  <c r="AL1" i="4"/>
  <c r="AK1" i="4"/>
  <c r="AJ1" i="4"/>
  <c r="AI1" i="4"/>
  <c r="AH1" i="4"/>
  <c r="AG1" i="4"/>
  <c r="AF1" i="4"/>
  <c r="AE1" i="4"/>
  <c r="AD1" i="4"/>
  <c r="AC1" i="4"/>
  <c r="AB1" i="4"/>
  <c r="AA1" i="4"/>
  <c r="Z1" i="4"/>
  <c r="Y1" i="4"/>
  <c r="X1" i="4"/>
  <c r="W1" i="4"/>
  <c r="V1" i="4"/>
  <c r="U1" i="4"/>
  <c r="T1" i="4"/>
  <c r="S1" i="4"/>
  <c r="R1" i="4"/>
  <c r="Q1" i="4"/>
  <c r="P1" i="4"/>
  <c r="O1" i="4"/>
  <c r="N1" i="4"/>
  <c r="M1" i="4"/>
  <c r="L1" i="4"/>
  <c r="K1" i="4"/>
  <c r="J1" i="4"/>
  <c r="I1" i="4"/>
  <c r="H1" i="4"/>
  <c r="G1" i="4"/>
  <c r="F1" i="4"/>
  <c r="E1" i="4"/>
  <c r="D1" i="4"/>
  <c r="C1" i="4"/>
  <c r="B1" i="4"/>
  <c r="A1" i="4"/>
  <c r="D109" i="3"/>
  <c r="E100" i="3"/>
  <c r="G91" i="3"/>
  <c r="F81" i="3"/>
  <c r="G71" i="3"/>
  <c r="E63" i="3"/>
  <c r="E53" i="3"/>
  <c r="F43" i="3"/>
  <c r="F34" i="3"/>
  <c r="F24" i="3"/>
  <c r="C102" i="3"/>
  <c r="C28" i="3"/>
  <c r="F94" i="3"/>
  <c r="D83" i="3"/>
  <c r="F44" i="3"/>
  <c r="F25" i="3"/>
  <c r="D108" i="3"/>
  <c r="E99" i="3"/>
  <c r="G90" i="3"/>
  <c r="F80" i="3"/>
  <c r="G70" i="3"/>
  <c r="F61" i="3"/>
  <c r="F51" i="3"/>
  <c r="F42" i="3"/>
  <c r="E33" i="3"/>
  <c r="E23" i="3"/>
  <c r="C82" i="3"/>
  <c r="C58" i="3"/>
  <c r="E94" i="3"/>
  <c r="G74" i="3"/>
  <c r="F45" i="3"/>
  <c r="F73" i="3"/>
  <c r="F35" i="3"/>
  <c r="E107" i="3"/>
  <c r="E98" i="3"/>
  <c r="G89" i="3"/>
  <c r="E79" i="3"/>
  <c r="E69" i="3"/>
  <c r="F60" i="3"/>
  <c r="F50" i="3"/>
  <c r="E41" i="3"/>
  <c r="F31" i="3"/>
  <c r="F21" i="3"/>
  <c r="E80" i="3"/>
  <c r="F65" i="3"/>
  <c r="F36" i="3"/>
  <c r="F54" i="3"/>
  <c r="E106" i="3"/>
  <c r="E97" i="3"/>
  <c r="G88" i="3"/>
  <c r="G77" i="3"/>
  <c r="E68" i="3"/>
  <c r="D59" i="3"/>
  <c r="C49" i="3"/>
  <c r="F39" i="3"/>
  <c r="F30" i="3"/>
  <c r="F20" i="3"/>
  <c r="F26" i="3"/>
  <c r="E105" i="3"/>
  <c r="E96" i="3"/>
  <c r="F87" i="3"/>
  <c r="G76" i="3"/>
  <c r="F67" i="3"/>
  <c r="F57" i="3"/>
  <c r="E47" i="3"/>
  <c r="F38" i="3"/>
  <c r="D29" i="3"/>
  <c r="E86" i="3"/>
  <c r="F66" i="3"/>
  <c r="F56" i="3"/>
  <c r="E46" i="3"/>
  <c r="G84" i="3"/>
  <c r="E72" i="3"/>
  <c r="E101" i="3"/>
  <c r="F64" i="3"/>
  <c r="C108" i="3"/>
  <c r="E104" i="3"/>
  <c r="F95" i="3"/>
  <c r="G85" i="3"/>
  <c r="G75" i="3"/>
  <c r="F37" i="3"/>
  <c r="F27" i="3"/>
  <c r="D103" i="3"/>
  <c r="F55" i="3"/>
  <c r="E93" i="3"/>
</calcChain>
</file>

<file path=xl/sharedStrings.xml><?xml version="1.0" encoding="utf-8"?>
<sst xmlns="http://schemas.openxmlformats.org/spreadsheetml/2006/main" count="101" uniqueCount="90">
  <si>
    <t>{"_v":2,"trees":{"MC_Tree_1":"{\r\n  \"RootId\": \"D_root\",\r\n  \"Nodes\": {\r\n    \"D_root\": {\r\n      \"type\": \"decision\",\r\n      \"id\": \"D_root\",\r\n      \"name\": \"EOR Strategy\",\r\n      \"options\": [\r\n        {\r\n          \"name\": \"CO2 Injection (Full Field)\",\r\n          \"childId\": \"C_co2_pilot\",\r\n          \"value\": -120000000\r\n        },\r\n        {\r\n          \"name\": \"Water Alternating Gas (WAG)\",\r\n          \"childId\": \"C_wag_response\",\r\n          \"value\": -55000000\r\n        },\r\n        {\r\n          \"name\": \"Polymer Flooding (Pilot)\",\r\n          \"childId\": \"C_polymer_pilot\",\r\n          \"value\": -15000000\r\n        },\r\n        {\r\n          \"name\": \"Continue Primary Recovery\",\r\n          \"childId\": \"C_primary_decline\"\r\n        },\r\n        {\r\n          \"name\": \"Decommission\",\r\n          \"childId\": \"T_decommission\",\r\n          \"value\": -35000000\r\n        }\r\n      ]\r\n    },\r\n    \"C_co2_pilot\": {\r\n      \"type\": \"chance\",\r\n      \"id\": \"C_co2_pilot\",\r\n      \"name\": \"CO2 Flood Response\",\r\n      \"branches\": [\r\n        {\r\n          \"name\": \"Excellent Response\",\r\n          \"probability\": 0.2,\r\n          \"childId\": \"C_price_co2_exc\"\r\n        },\r\n        {\r\n          \"name\": \"Good Response\",\r\n          \"probability\": 0.4,\r\n          \"childId\": \"C_price_co2_good\"\r\n        },\r\n        {\r\n          \"name\": \"Poor Response\",\r\n          \"probability\": 0.25,\r\n          \"childId\": \"C_price_co2_poor\"\r\n        },\r\n        {\r\n          \"name\": \"CO2 Breakthrough\",\r\n          \"probability\": 0.15,\r\n          \"childId\": \"T_co2_breakthrough\",\r\n          \"value\": -30000000\r\n        }\r\n      ]\r\n    },\r\n    \"C_price_co2_exc\": {\r\n      \"type\": \"chance\",\r\n      \"id\": \"C_price_co2_exc\",\r\n      \"name\": \"Oil Price (Excellent EOR)\",\r\n      \"branches\": [\r\n        {\r\n          \"name\": \"High Price\",\r\n          \"probability\": 0.25,\r\n          \"childId\": \"T_co2_exc_high\",\r\n          \"value\": 450000000\r\n        },\r\n        {\r\n          \"name\": \"Mid Price\",\r\n          \"probability\": 0.5,\r\n          \"childId\": \"T_co2_exc_mid\",\r\n          \"value\": 280000000\r\n        },\r\n        {\r\n          \"name\": \"Low Price\",\r\n          \"probability\": 0.25,\r\n          \"childId\": \"T_co2_exc_low\",\r\n          \"value\": 140000000\r\n        }\r\n      ]\r\n    },\r\n    \"T_co2_exc_high\": {\r\n      \"type\": \"terminal\",\r\n      \"id\": \"T_co2_exc_high\",\r\n      \"name\": \"CO2 Excellent+High\",\r\n      \"value\": 0\r\n    },\r\n    \"T_co2_exc_mid\": {\r\n      \"type\": \"terminal\",\r\n      \"id\": \"T_co2_exc_mid\",\r\n      \"name\": \"CO2 Excellent+Mid\",\r\n      \"value\": 0\r\n    },\r\n    \"T_co2_exc_low\": {\r\n      \"type\": \"terminal\",\r\n      \"id\": \"T_co2_exc_low\",\r\n      \"name\": \"CO2 Excellent+Low\",\r\n      \"value\": 0\r\n    },\r\n    \"C_price_co2_good\": {\r\n      \"type\": \"chance\",\r\n      \"id\": \"C_price_co2_good\",\r\n      \"name\": \"Oil Price (Good EOR)\",\r\n      \"branches\": [\r\n        {\r\n          \"name\": \"High Price\",\r\n          \"probability\": 0.25,\r\n          \"childId\": \"T_co2_good_high\",\r\n          \"value\": 300000000\r\n        },\r\n        {\r\n          \"name\": \"Mid Price\",\r\n          \"probability\": 0.5,\r\n          \"childId\": \"T_co2_good_mid\",\r\n          \"value\": 180000000\r\n        },\r\n        {\r\n          \"name\": \"Low Price\",\r\n          \"probability\": 0.25,\r\n          \"childId\": \"T_co2_good_low\",\r\n          \"value\": 70000000\r\n        }\r\n      ]\r\n    },\r\n    \"T_co2_good_high\": {\r\n      \"type\": \"terminal\",\r\n      \"id\": \"T_co2_good_high\",\r\n      \"name\": \"CO2 Good+High\",\r\n      \"value\": 0\r\n    },\r\n    \"T_co2_good_mid\": {\r\n      \"type\": \"terminal\",\r\n      \"id\": \"T_co2_good_mid\",\r\n      \"name\": \"CO2 Good+Mid\",\r\n      \"value\": 0\r\n    },\r\n    \"T_co2_good_low\": {\r\n      \"type\": \"terminal\",\r\n      \"id\": \"T_co2_good_low\",\r\n      \"name\": \"CO2 Good+Low\",\r\n      \"value\": 0\r\n    },\r\n    \"C_price_co2_poor\": {\r\n      \"type\": \"chance\",\r\n      \"id\": \"C_price_co2_poor\",\r\n      \"name\": \"Oil Price (Poor EOR)\",\r\n      \"branches\": [\r\n        {\r\n          \"name\": \"High Price\",\r\n          \"probability\": 0.25,\r\n          \"childId\": \"T_co2_poor_high\",\r\n          \"value\": 130000000\r\n        },\r\n        {\r\n          \"name\": \"Mid Price\",\r\n          \"probability\": 0.5,\r\n          \"childId\": \"T_co2_poor_mid\",\r\n          \"value\": 50000000\r\n        },\r\n        {\r\n          \"name\": \"Low Price\",\r\n          \"probability\": 0.25,\r\n          \"childId\": \"T_co2_poor_low\",\r\n          \"value\": -20000000\r\n        }\r\n      ]\r\n    },\r\n    \"T_co2_poor_high\": {\r\n      \"type\": \"terminal\",\r\n      \"id\": \"T_co2_poor_high\",\r\n      \"name\": \"CO2 Poor+High\",\r\n      \"value\": 0\r\n    },\r\n    \"T_co2_poor_mid\": {\r\n      \"type\": \"terminal\",\r\n      \"id\": \"T_co2_poor_mid\",\r\n      \"name\": \"CO2 Poor+Mid\",\r\n      \"value\": 0\r\n    },\r\n    \"T_co2_poor_low\": {\r\n      \"type\": \"terminal\",\r\n      \"id\": \"T_co2_poor_low\",\r\n      \"name\": \"CO2 Poor+Low\",\r\n      \"value\": 0\r\n    },\r\n    \"T_co2_breakthrough\": {\r\n      \"type\": \"terminal\",\r\n      \"id\": \"T_co2_breakthrough\",\r\n      \"name\": \"CO2 Breakthrough (Failure)\",\r\n      \"value\": 0\r\n    },\r\n    \"C_wag_response\": {\r\n      \"type\": \"chance\",\r\n      \"id\": \"C_wag_response\",\r\n      \"name\": \"WAG Response\",\r\n      \"branches\": [\r\n        {\r\n          \"name\": \"Good Incremental Recovery\",\r\n          \"probability\": 0.35,\r\n          \"childId\": \"C_price_wag_good\"\r\n        },\r\n        {\r\n          \"name\": \"Moderate Recovery\",\r\n          \"probability\": 0.4,\r\n          \"childId\": \"C_price_wag_mod\"\r\n        },\r\n        {\r\n          \"name\": \"Minimal Impact\",\r\n          \"probability\": 0.25,\r\n          \"childId\": \"T_wag_minimal\",\r\n          \"value\": 10000000\r\n        }\r\n      ]\r\n    },\r\n    \"C_price_wag_good\": {\r\n      \"type\": \"chance\",\r\n      \"id\": \"C_price_wag_good\",\r\n      \"name\": \"Oil Price (Good WAG)\",\r\n      \"branches\": [\r\n        {\r\n          \"name\": \"High Price\",\r\n          \"probability\": 0.25,\r\n          \"childId\": \"T_wag_good_high\",\r\n          \"value\": 200000000\r\n        },\r\n        {\r\n          \"name\": \"Mid Price\",\r\n          \"probability\": 0.5,\r\n          \"childId\": \"T_wag_good_mid\",\r\n          \"value\": 120000000\r\n        },\r\n        {\r\n          \"name\": \"Low Price\",\r\n          \"probability\": 0.25,\r\n          \"childId\": \"T_wag_good_low\",\r\n          \"value\": 50000000\r\n        }\r\n      ]\r\n    },\r\n    \"T_wag_good_high\": {\r\n      \"type\": \"terminal\",\r\n      \"id\": \"T_wag_good_high\",\r\n      \"name\": \"WAG Good+High\",\r\n      \"value\": 0\r\n    },\r\n    \"T_wag_good_mid\": {\r\n      \"type\": \"terminal\",\r\n      \"id\": \"T_wag_good_mid\",\r\n      \"name\": \"WAG Good+Mid\",\r\n      \"value\": 0\r\n    },\r\n    \"T_wag_good_low\": {\r\n      \"type\": \"terminal\",\r\n      \"id\": \"T_wag_good_low\",\r\n      \"name\": \"WAG Good+Low\",\r\n      \"value\": 0\r\n    },\r\n    \"C_price_wag_mod\": {\r\n      \"type\": \"chance\",\r\n      \"id\": \"C_price_wag_mod\",\r\n      \"name\": \"Oil Price (Moderate WAG)\",\r\n      \"branches\": [\r\n        {\r\n          \"name\": \"High Price\",\r\n          \"probability\": 0.25,\r\n          \"childId\": \"T_wag_mod_high\",\r\n          \"value\": 130000000\r\n        },\r\n        {\r\n          \"name\": \"Mid Price\",\r\n          \"probability\": 0.5,\r\n          \"childId\": \"T_wag_mod_mid\",\r\n          \"value\": 70000000\r\n        },\r\n        {\r\n          \"name\": \"Low Price\",\r\n          \"probability\": 0.25,\r\n          \"childId\": \"T_wag_mod_low\",\r\n          \"value\": 20000000\r\n        }\r\n      ]\r\n    },\r\n    \"T_wag_mod_high\": {\r\n      \"type\": \"terminal\",\r\n      \"id\": \"T_wag_mod_high\",\r\n      \"name\": \"WAG Mod+High\",\r\n      \"value\": 0\r\n    },\r\n    \"T_wag_mod_mid\": {\r\n      \"type\": \"terminal\",\r\n      \"id\": \"T_wag_mod_mid\",\r\n      \"name\": \"WAG Mod+Mid\",\r\n      \"value\": 0\r\n    },\r\n    \"T_wag_mod_low\": {\r\n      \"type\": \"terminal\",\r\n      \"id\": \"T_wag_mod_low\",\r\n      \"name\": \"WAG Mod+Low\",\r\n      \"value\": 0\r\n    },\r\n    \"T_wag_minimal\": {\r\n      \"type\": \"terminal\",\r\n      \"id\": \"T_wag_minimal\",\r\n      \"name\": \"WAG: Minimal Impact\",\r\n      \"value\": 0\r\n    },\r\n    \"C_polymer_pilot\": {\r\n      \"type\": \"chance\",\r\n      \"id\": \"C_polymer_pilot\",\r\n      \"name\": \"Polymer Pilot Results\",\r\n      \"branches\": [\r\n        {\r\n          \"name\": \"Very Promising\",\r\n          \"probability\": 0.25,\r\n          \"childId\": \"D_polymer_expand\"\r\n        },\r\n        {\r\n          \"name\": \"Promising\",\r\n          \"probability\": 0.35,\r\n          \"childId\": \"D_polymer_expand_mod\"\r\n        },\r\n        {\r\n          \"name\": \"Inconclusive\",\r\n          \"probability\": 0.25,\r\n          \"childId\": \"T_polymer_inconc\",\r\n          \"value\": 5000000\r\n        },\r\n        {\r\n          \"name\": \"Failed\",\r\n          \"probability\": 0.15,\r\n          \"childId\": \"T_polymer_fail\"\r\n        }\r\n      ]\r\n    },\r\n    \"D_polymer_expand\": {\r\n      \"type\": \"decision\",\r\n      \"id\": \"D_polymer_expand\",\r\n      \"name\": \"Scale Up Polymer?\",\r\n      \"options\": [\r\n        {\r\n          \"name\": \"Full-Field Polymer Flood\",\r\n          \"childId\": \"C_price_polymer_full\",\r\n          \"value\": -60000000\r\n        },\r\n        {\r\n          \"name\": \"Sell Field with Pilot Data\",\r\n          \"childId\": \"T_sell_pilot_strong\",\r\n          \"value\": 80000000\r\n        }\r\n      ]\r\n    },\r\n    \"C_price_polymer_full\": {\r\n      \"type\": \"chance\",\r\n      \"id\": \"C_price_polymer_full\",\r\n      \"name\": \"Oil Price (Full Polymer)\",\r\n      \"branches\": [\r\n        {\r\n          \"name\": \"High Price\",\r\n          \"probability\": 0.25,\r\n          \"childId\": \"T_poly_full_high\",\r\n          \"value\": 250000000\r\n        },\r\n        {\r\n          \"name\": \"Mid Price\",\r\n          \"probability\": 0.5,\r\n          \"childId\": \"T_poly_full_mid\",\r\n          \"value\": 150000000\r\n        },\r\n        {\r\n          \"name\": \"Low Price\",\r\n          \"probability\": 0.25,\r\n          \"childId\": \"T_poly_full_low\",\r\n          \"value\": 60000000\r\n        }\r\n      ]\r\n    },\r\n    \"T_poly_full_high\": {\r\n      \"type\": \"terminal\",\r\n      \"id\": \"T_poly_full_high\",\r\n      \"name\": \"Polymer Full+High\",\r\n      \"value\": 0\r\n    },\r\n    \"T_poly_full_mid\": {\r\n      \"type\": \"terminal\",\r\n      \"id\": \"T_poly_full_mid\",\r\n      \"name\": \"Polymer Full+Mid\",\r\n      \"value\": 0\r\n    },\r\n    \"T_poly_full_low\": {\r\n      \"type\": \"terminal\",\r\n      \"id\": \"T_poly_full_low\",\r\n      \"name\": \"Polymer Full+Low\",\r\n      \"value\": 0\r\n    },\r\n    \"T_sell_pilot_strong\": {\r\n      \"type\": \"terminal\",\r\n      \"id\": \"T_sell_pilot_strong\",\r\n      \"name\": \"Sell (Strong Pilot)\",\r\n      \"value\": 0\r\n    },\r\n    \"D_polymer_expand_mod\": {\r\n      \"type\": \"decision\",\r\n      \"id\": \"D_polymer_expand_mod\",\r\n      \"name\": \"Scale Up (Promising)?\",\r\n      \"options\": [\r\n        {\r\n          \"name\": \"Expand Polymer Flood\",\r\n          \"childId\": \"C_price_polymer_mod\",\r\n          \"value\": -60000000\r\n        },\r\n        {\r\n          \"name\": \"Continue Pilot Only\",\r\n          \"childId\": \"T_continue_pilot\",\r\n          \"value\": 25000000\r\n        }\r\n      ]\r\n    },\r\n    \"C_price_polymer_mod\": {\r\n      \"type\": \"chance\",\r\n      \"id\": \"C_price_polymer_mod\",\r\n      \"name\": \"Oil Price (Expanded)\",\r\n      \"branches\": [\r\n        {\r\n          \"name\": \"High Price\",\r\n          \"probability\": 0.25,\r\n          \"childId\": \"T_poly_mod_high\",\r\n          \"value\": 180000000\r\n        },\r\n        {\r\n          \"name\": \"Mid Price\",\r\n          \"probability\": 0.5,\r\n          \"childId\": \"T_poly_mod_mid\",\r\n          \"value\": 100000000\r\n        },\r\n        {\r\n          \"name\": \"Low Price\",\r\n          \"probability\": 0.25,\r\n          \"childId\": \"T_poly_mod_low\",\r\n          \"value\": 30000000\r\n        }\r\n      ]\r\n    },\r\n    \"T_poly_mod_high\": {\r\n      \"type\": \"terminal\",\r\n      \"id\": \"T_poly_mod_high\",\r\n      \"name\": \"Polymer Expanded+High\",\r\n      \"value\": 0\r\n    },\r\n    \"T_poly_mod_mid\": {\r\n      \"type\": \"terminal\",\r\n      \"id\": \"T_poly_mod_mid\",\r\n      \"name\": \"Polymer Expanded+Mid\",\r\n      \"value\": 0\r\n    },\r\n    \"T_poly_mod_low\": {\r\n      \"type\": \"terminal\",\r\n      \"id\": \"T_poly_mod_low\",\r\n      \"name\": \"Polymer Expanded+Low\",\r\n      \"value\": 0\r\n    },\r\n    \"T_continue_pilot\": {\r\n      \"type\": \"terminal\",\r\n      \"id\": \"T_continue_pilot\",\r\n      \"name\": \"Continue Pilot Only\",\r\n      \"value\": 0\r\n    },\r\n    \"T_polymer_inconc\": {\r\n      \"type\": \"terminal\",\r\n      \"id\": \"T_polymer_inconc\",\r\n      \"name\": \"Polymer: Inconclusive\",\r\n      \"value\": 0\r\n    },\r\n    \"T_polymer_fail\": {\r\n      \"type\": \"terminal\",\r\n      \"id\": \"T_polymer_fail\",\r\n      \"name\": \"Polymer: Failed\",\r\n      \"value\": 0\r\n    },\r\n    \"C_primary_decline\": {\r\n      \"type\": \"chance\",\r\n      \"id\": \"C_primary_decline\",\r\n      \"name\": \"Decline Rate\",\r\n      \"branches\": [\r\n        {\r\n          \"name\": \"Slow Decline (8%/yr)\",\r\n          \"probability\": 0.3,\r\n          \"childId\": \"T_primary_slow\",\r\n          \"value\": 80000000\r\n        },\r\n        {\r\n          \"name\": \"Normal Decline (12%/yr)\",\r\n          \"probability\": 0.45,\r\n          \"childId\": \"T_primary_normal\",\r\n          \"value\": 45000000\r\n        },\r\n        {\r\n          \"name\": \"Fast Decline (18%/yr)\",\r\n          \"probability\": 0.25,\r\n          \"childId\": \"T_primary_fast\",\r\n          \"value\": 15000000\r\n        }\r\n      ]\r\n    },\r\n    \"T_primary_slow\": {\r\n      \"type\": \"terminal\",\r\n      \"id\": \"T_primary_slow\",\r\n      \"name\": \"Primary: Slow Decline\",\r\n      \"value\": 0\r\n    },\r\n    \"T_primary_normal\": {\r\n      \"type\": \"terminal\",\r\n      \"id\": \"T_primary_normal\",\r\n      \"name\": \"Primary: Normal Decline\",\r\n      \"value\": 0\r\n    },\r\n    \"T_primary_fast\": {\r\n      \"type\": \"terminal\",\r\n      \"id\": \"T_primary_fast\",\r\n      \"name\": \"Primary: Fast Decline\",\r\n      \"value\": 0\r\n    },\r\n    \"T_decommission\": {\r\n      \"type\": \"terminal\",\r\n      \"id\": \"T_decommission\",\r\n      \"name\": \"Decommission Field\",\r\n      \"value\": 0\r\n    }\r\n  },\r\n  \"Settings\": {\r\n    \"ModelName\": \"EOR Strategy Decision\",\r\n    \"CalculationMethod\": 0,\r\n    \"Maximize\": true,\r\n    \"UtilityConfig\": null,\r\n    \"Display\": {\r\n      \"DecimalPlaces\": 0,\r\n      \"ShowExpectedValues\": true,\r\n      \"ShowOptimalLabels\": true,\r\n      \"ShowRollbackValues\": true,\r\n      \"CalculatedValueFormat\": \"\\\"$\\\"#,##0\",\r\n      \"CalculatedProbabilityFormat\": \"0.0%\",\r\n      \"InputValueFormat\": \"\\\"$\\\"#,##0\",\r\n      \"InputProbabilityFormat\": \"0.0%\",\r\n      \"CalculatedValuesLabel\": \"\",\r\n      \"TreeStartRow\": 20\r\n    },\r\n    \"ChanceProbabilities\": 1,\r\n    \"ProbabilityTolerance\": 0.001,\r\n    \"Simulation\": {\r\n      \"CalculationMode\": 0,\r\n      \"DecisionMode\": 0\r\n    }\r\n  },\r\n  \"NodeMetadata\": {},\r\n  \"UserFormulas\": {\r\n      \"MC_BV_D_root_C_co2_pilot\": \"=-Co2InjectionFullFieldCost\",\r\n      \"MC_BV_D_root_C_wag_response\": \"=-WaterAlternatingGasWagCost\",\r\n      \"MC_BV_D_root_C_polymer_pilot\": \"=-PolymerFloodingPilotCost\",\r\n      \"MC_BV_D_root_T_decommission\": \"=-DecommissionCost\",\r\n      \"MC_BV_D_polymer_expand_C_price_polymer_full\": \"=-FullfieldPolymerFloodCost\",\r\n      \"MC_BV_D_polymer_expand_T_sell_pilot_strong\": \"=SellFieldWithPilotDataValue\",\r\n      \"MC_BV_D_polymer_expand_mod_C_price_polymer_mod\": \"=-ExpandPolymerFloodCost\",\r\n      \"MC_BV_D_polymer_expand_mod_T_continue_pilot\": \"=ContinuePilotOnlyValue\"\r\n  }\r\n}"}}</t>
  </si>
  <si>
    <t>Oil Price (Excellent EOR)</t>
  </si>
  <si>
    <t>CO2 Flood Response</t>
  </si>
  <si>
    <t>Oil Price (Good EOR)</t>
  </si>
  <si>
    <t>Oil Price (Poor EOR)</t>
  </si>
  <si>
    <t>EOR Strategy</t>
  </si>
  <si>
    <t>Oil Price (Good WAG)</t>
  </si>
  <si>
    <t>WAG Response</t>
  </si>
  <si>
    <t>Oil Price (Moderate WAG)</t>
  </si>
  <si>
    <t>Oil Price (Full Polymer)</t>
  </si>
  <si>
    <t>Scale Up Polymer?</t>
  </si>
  <si>
    <t>Polymer Pilot Results</t>
  </si>
  <si>
    <t>Oil Price (Expanded)</t>
  </si>
  <si>
    <t>Scale Up (Promising)?</t>
  </si>
  <si>
    <t>Decline Rate</t>
  </si>
  <si>
    <t>EOR Strategy Decision — Control Panel</t>
  </si>
  <si>
    <t>Adjust parameters below to update the decision tree instantly</t>
  </si>
  <si>
    <t>Parameter</t>
  </si>
  <si>
    <t>Value</t>
  </si>
  <si>
    <t>Units</t>
  </si>
  <si>
    <t>Notes</t>
  </si>
  <si>
    <t>CO2 Injection (Full Field)</t>
  </si>
  <si>
    <t>$</t>
  </si>
  <si>
    <t>Investment for CO2 Flood Response path</t>
  </si>
  <si>
    <t>Water Alternating Gas (WAG)</t>
  </si>
  <si>
    <t>Investment for WAG Response path</t>
  </si>
  <si>
    <t>Polymer Flooding (Pilot)</t>
  </si>
  <si>
    <t>Investment for Polymer Pilot Results path</t>
  </si>
  <si>
    <t>Decommission</t>
  </si>
  <si>
    <t>Decommission Field</t>
  </si>
  <si>
    <t>Full-Field Polymer Flood</t>
  </si>
  <si>
    <t>Investment for Oil Price (Full Polymer) path</t>
  </si>
  <si>
    <t>Sell Field with Pilot Data</t>
  </si>
  <si>
    <t>Sell (Strong Pilot)</t>
  </si>
  <si>
    <t>Expand Polymer Flood</t>
  </si>
  <si>
    <t>Investment for Oil Price (Expanded) path</t>
  </si>
  <si>
    <t>Continue Pilot Only</t>
  </si>
  <si>
    <t>Mature Oil Field - Enhanced Oil Recovery Decision</t>
  </si>
  <si>
    <t>ModelChoice Example Model</t>
  </si>
  <si>
    <t>Background</t>
  </si>
  <si>
    <t>An operator holds a mature onshore oil field (discovered 1985) currently</t>
  </si>
  <si>
    <t>producing 5,000 BOPD with declining output. Approximately 60% of the</t>
  </si>
  <si>
    <t>original oil in place (OOIP) remains trapped in the reservoir. The operator</t>
  </si>
  <si>
    <t>must decide whether to invest in enhanced oil recovery (EOR) to extend</t>
  </si>
  <si>
    <t>field life or begin decommissioning.</t>
  </si>
  <si>
    <t>Option 1: CO2 Injection - Full Field ($120M)</t>
  </si>
  <si>
    <t>Miscible CO2 flooding to mobilize trapped oil. Highest recovery potential</t>
  </si>
  <si>
    <t>(8-15% additional OOIP) but requires CO2 pipeline and injection infrastructure.</t>
  </si>
  <si>
    <t>Risk: CO2 may break through to producers without sweeping oil (15% chance).</t>
  </si>
  <si>
    <t>Option 2: Water Alternating Gas - WAG ($55M)</t>
  </si>
  <si>
    <t>Alternating water and gas injection. Lower cost, proven technology.</t>
  </si>
  <si>
    <t>Moderate recovery improvement (4-8% additional OOIP).</t>
  </si>
  <si>
    <t>Option 3: Polymer Flooding Pilot ($15M)</t>
  </si>
  <si>
    <t>Small-scale pilot to test polymer-augmented waterflood. If promising,</t>
  </si>
  <si>
    <t>decide whether to scale up ($60M) or sell the field with pilot data.</t>
  </si>
  <si>
    <t>Classic value-of-information approach.</t>
  </si>
  <si>
    <t>Option 4: Continue Primary Recovery</t>
  </si>
  <si>
    <t>No new investment. Continue declining production until uneconomic.</t>
  </si>
  <si>
    <t>Option 5: Decommission ($35M cost)</t>
  </si>
  <si>
    <t>Plug wells and restore site. Required eventually, question is when.</t>
  </si>
  <si>
    <t>Decision Objective</t>
  </si>
  <si>
    <t>Maximize expected NPV. This model shows the late-life field decision</t>
  </si>
  <si>
    <t>with reservoir response uncertainty and oil price risk.</t>
  </si>
  <si>
    <t>Key Assumptions</t>
  </si>
  <si>
    <t>CO2 Flood Investment</t>
  </si>
  <si>
    <t>Pipeline, compressors, injection wells</t>
  </si>
  <si>
    <t>WAG Investment</t>
  </si>
  <si>
    <t>Existing infrastructure partially reusable</t>
  </si>
  <si>
    <t>Polymer Pilot</t>
  </si>
  <si>
    <t>4-well pilot, 18-month test</t>
  </si>
  <si>
    <t>Polymer Scale-Up</t>
  </si>
  <si>
    <t>Full-field polymer flood</t>
  </si>
  <si>
    <t>Decommissioning Liability</t>
  </si>
  <si>
    <t>Well P&amp;A, site restoration</t>
  </si>
  <si>
    <t>Remaining OOIP</t>
  </si>
  <si>
    <t>~50 MMbbl</t>
  </si>
  <si>
    <t>60% of original still in reservoir</t>
  </si>
  <si>
    <t>CO2 EOR Recovery</t>
  </si>
  <si>
    <t>8-15%</t>
  </si>
  <si>
    <t>Additional OOIP recovery factor</t>
  </si>
  <si>
    <t>Primary Decline Rate</t>
  </si>
  <si>
    <t>8-18%/yr</t>
  </si>
  <si>
    <t>Natural production decline</t>
  </si>
  <si>
    <t>Oil Price Scenarios</t>
  </si>
  <si>
    <t>$50/70/100 bbl</t>
  </si>
  <si>
    <t>Low/Mid/High over project life</t>
  </si>
  <si>
    <t>Suggested Analyses</t>
  </si>
  <si>
    <t>▶ Strategy Table - Compare all EOR strategies with risk-return frontier</t>
  </si>
  <si>
    <t>▶ Sensitivity Analysis - How does oil price affect the EOR vs decommission decision?</t>
  </si>
  <si>
    <t>▶ Risk Profile - Is the polymer pilot's lower risk worth the information value?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</si>
</sst>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€&quot;#,##0;[Red]\-&quot;€&quot;#,##0"/>
    <numFmt numFmtId="164" formatCode="0.0%"/>
    <numFmt numFmtId="166" formatCode="&quot;$&quot;#,##0"/>
    <numFmt numFmtId="167" formatCode="\$#,##0"/>
  </numFmts>
  <fonts count="11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color rgb="FF5F5E5A"/>
      <name val="Arial"/>
      <family val="2"/>
    </font>
    <font>
      <sz val="8"/>
      <color rgb="FF993C1D"/>
      <name val="Arial"/>
      <family val="2"/>
    </font>
    <font>
      <sz val="8"/>
      <color rgb="FF085041"/>
      <name val="Arial"/>
      <family val="2"/>
    </font>
    <font>
      <sz val="8"/>
      <color rgb="FF0F6E56"/>
      <name val="Arial"/>
      <family val="2"/>
    </font>
    <font>
      <b/>
      <sz val="14"/>
      <color rgb="FF1A3A6E"/>
      <name val="Aptos Narrow"/>
      <family val="2"/>
      <scheme val="minor"/>
    </font>
    <font>
      <i/>
      <sz val="11"/>
      <color rgb="FF808080"/>
      <name val="Aptos Narrow"/>
      <family val="2"/>
      <scheme val="minor"/>
    </font>
    <font>
      <b/>
      <sz val="11"/>
      <color rgb="FFFFFFFF"/>
      <name val="Aptos Narrow"/>
      <family val="2"/>
      <scheme val="minor"/>
    </font>
    <font>
      <b/>
      <sz val="16"/>
      <color rgb="FF1A3A6E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3458B"/>
        <bgColor indexed="64"/>
      </patternFill>
    </fill>
    <fill>
      <patternFill patternType="solid">
        <fgColor rgb="FFFFFFE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164" fontId="2" fillId="0" borderId="0" xfId="0" applyNumberFormat="1" applyFont="1" applyAlignment="1">
      <alignment horizontal="center"/>
    </xf>
    <xf numFmtId="0" fontId="3" fillId="0" borderId="0" xfId="0" applyFont="1" applyAlignment="1">
      <alignment horizontal="left" indent="2"/>
    </xf>
    <xf numFmtId="0" fontId="4" fillId="0" borderId="0" xfId="0" applyFont="1" applyAlignment="1">
      <alignment horizontal="left" indent="2"/>
    </xf>
    <xf numFmtId="0" fontId="5" fillId="0" borderId="0" xfId="0" applyFont="1" applyAlignment="1">
      <alignment horizontal="right"/>
    </xf>
    <xf numFmtId="164" fontId="2" fillId="0" borderId="0" xfId="0" applyNumberFormat="1" applyFont="1" applyAlignment="1">
      <alignment horizontal="right"/>
    </xf>
    <xf numFmtId="166" fontId="2" fillId="0" borderId="0" xfId="0" applyNumberFormat="1" applyFont="1" applyAlignment="1">
      <alignment horizontal="center"/>
    </xf>
    <xf numFmtId="166" fontId="2" fillId="0" borderId="0" xfId="0" applyNumberFormat="1" applyFont="1" applyAlignment="1">
      <alignment horizontal="right"/>
    </xf>
    <xf numFmtId="0" fontId="1" fillId="0" borderId="0" xfId="0" applyFont="1"/>
    <xf numFmtId="0" fontId="6" fillId="0" borderId="0" xfId="0" applyFont="1"/>
    <xf numFmtId="0" fontId="7" fillId="0" borderId="0" xfId="0" applyFont="1"/>
    <xf numFmtId="0" fontId="8" fillId="2" borderId="1" xfId="0" applyFont="1" applyFill="1" applyBorder="1"/>
    <xf numFmtId="0" fontId="0" fillId="0" borderId="1" xfId="0" applyBorder="1"/>
    <xf numFmtId="167" fontId="1" fillId="3" borderId="1" xfId="0" applyNumberFormat="1" applyFont="1" applyFill="1" applyBorder="1"/>
    <xf numFmtId="0" fontId="9" fillId="0" borderId="0" xfId="0" applyFont="1"/>
    <xf numFmtId="0" fontId="10" fillId="0" borderId="0" xfId="0" applyFont="1"/>
    <xf numFmtId="6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50800</xdr:colOff>
      <xdr:row>48</xdr:row>
      <xdr:rowOff>0</xdr:rowOff>
    </xdr:from>
    <xdr:to>
      <xdr:col>2</xdr:col>
      <xdr:colOff>9525</xdr:colOff>
      <xdr:row>48</xdr:row>
      <xdr:rowOff>0</xdr:rowOff>
    </xdr:to>
    <xdr:cxnSp macro="">
      <xdr:nvCxnSpPr>
        <xdr:cNvPr id="152" name="MC_Entry">
          <a:extLst>
            <a:ext uri="{FF2B5EF4-FFF2-40B4-BE49-F238E27FC236}">
              <a16:creationId xmlns:a16="http://schemas.microsoft.com/office/drawing/2014/main" id="{520D7AAE-C8E3-D499-787E-22B2EFA34BB1}"/>
            </a:ext>
          </a:extLst>
        </xdr:cNvPr>
        <xdr:cNvCxnSpPr/>
      </xdr:nvCxnSpPr>
      <xdr:spPr>
        <a:xfrm>
          <a:off x="665163" y="9086850"/>
          <a:ext cx="1663700" cy="0"/>
        </a:xfrm>
        <a:prstGeom prst="line">
          <a:avLst/>
        </a:prstGeom>
        <a:ln w="12700">
          <a:solidFill>
            <a:srgbClr val="B4B2A9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50800</xdr:colOff>
      <xdr:row>47</xdr:row>
      <xdr:rowOff>99251</xdr:rowOff>
    </xdr:from>
    <xdr:ext cx="1131848" cy="182550"/>
    <xdr:sp macro="_xll.MC_OnTreeNameClick" textlink="">
      <xdr:nvSpPr>
        <xdr:cNvPr id="153" name="MC_TreeName">
          <a:extLst>
            <a:ext uri="{FF2B5EF4-FFF2-40B4-BE49-F238E27FC236}">
              <a16:creationId xmlns:a16="http://schemas.microsoft.com/office/drawing/2014/main" id="{6581B564-E1D2-AC47-E18A-35E58EFD985E}"/>
            </a:ext>
          </a:extLst>
        </xdr:cNvPr>
        <xdr:cNvSpPr txBox="1"/>
      </xdr:nvSpPr>
      <xdr:spPr>
        <a:xfrm>
          <a:off x="665163" y="8995601"/>
          <a:ext cx="1131848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38100" tIns="32004" rIns="38100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EOR Strategy Decision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2</xdr:col>
      <xdr:colOff>84207</xdr:colOff>
      <xdr:row>27</xdr:row>
      <xdr:rowOff>184150</xdr:rowOff>
    </xdr:from>
    <xdr:to>
      <xdr:col>3</xdr:col>
      <xdr:colOff>47626</xdr:colOff>
      <xdr:row>48</xdr:row>
      <xdr:rowOff>279</xdr:rowOff>
    </xdr:to>
    <xdr:sp macro="" textlink="">
      <xdr:nvSpPr>
        <xdr:cNvPr id="154" name="MC_BR_D_root_C_co2_pilot">
          <a:extLst>
            <a:ext uri="{FF2B5EF4-FFF2-40B4-BE49-F238E27FC236}">
              <a16:creationId xmlns:a16="http://schemas.microsoft.com/office/drawing/2014/main" id="{8F1650DB-FA72-F8B5-30DE-5421B9774E02}"/>
            </a:ext>
          </a:extLst>
        </xdr:cNvPr>
        <xdr:cNvSpPr/>
      </xdr:nvSpPr>
      <xdr:spPr>
        <a:xfrm>
          <a:off x="2403545" y="5270500"/>
          <a:ext cx="2601844" cy="3816629"/>
        </a:xfrm>
        <a:custGeom>
          <a:avLst/>
          <a:gdLst/>
          <a:ahLst/>
          <a:cxnLst/>
          <a:rect l="0" t="0" r="0" b="0"/>
          <a:pathLst>
            <a:path w="2601844" h="3816629">
              <a:moveTo>
                <a:pt x="0" y="3816072"/>
              </a:moveTo>
              <a:lnTo>
                <a:pt x="166624" y="6072"/>
              </a:lnTo>
              <a:lnTo>
                <a:pt x="172968" y="0"/>
              </a:lnTo>
              <a:lnTo>
                <a:pt x="2601843" y="0"/>
              </a:lnTo>
              <a:lnTo>
                <a:pt x="2601843" y="12700"/>
              </a:lnTo>
              <a:lnTo>
                <a:pt x="172968" y="12700"/>
              </a:lnTo>
              <a:lnTo>
                <a:pt x="179311" y="6628"/>
              </a:lnTo>
              <a:lnTo>
                <a:pt x="12687" y="381662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2</xdr:col>
      <xdr:colOff>286385</xdr:colOff>
      <xdr:row>27</xdr:row>
      <xdr:rowOff>99251</xdr:rowOff>
    </xdr:from>
    <xdr:ext cx="1190006" cy="182550"/>
    <xdr:sp macro="_xll.MC_OnBranchLabelClick" textlink="">
      <xdr:nvSpPr>
        <xdr:cNvPr id="155" name="MC_BN_D_root_C_co2_pilot">
          <a:extLst>
            <a:ext uri="{FF2B5EF4-FFF2-40B4-BE49-F238E27FC236}">
              <a16:creationId xmlns:a16="http://schemas.microsoft.com/office/drawing/2014/main" id="{6AE8E058-16C4-FA12-4617-2256379CA551}"/>
            </a:ext>
          </a:extLst>
        </xdr:cNvPr>
        <xdr:cNvSpPr txBox="1"/>
      </xdr:nvSpPr>
      <xdr:spPr>
        <a:xfrm>
          <a:off x="2605723" y="5185601"/>
          <a:ext cx="1190006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CO2 Injection (Full Field)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2</xdr:col>
      <xdr:colOff>84225</xdr:colOff>
      <xdr:row>47</xdr:row>
      <xdr:rowOff>189947</xdr:rowOff>
    </xdr:from>
    <xdr:to>
      <xdr:col>3</xdr:col>
      <xdr:colOff>47626</xdr:colOff>
      <xdr:row>58</xdr:row>
      <xdr:rowOff>6351</xdr:rowOff>
    </xdr:to>
    <xdr:sp macro="" textlink="">
      <xdr:nvSpPr>
        <xdr:cNvPr id="156" name="MC_BR_D_root_C_wag_response">
          <a:extLst>
            <a:ext uri="{FF2B5EF4-FFF2-40B4-BE49-F238E27FC236}">
              <a16:creationId xmlns:a16="http://schemas.microsoft.com/office/drawing/2014/main" id="{BDCE8FC1-2766-0D39-EB76-D5DB7C8B04CE}"/>
            </a:ext>
          </a:extLst>
        </xdr:cNvPr>
        <xdr:cNvSpPr/>
      </xdr:nvSpPr>
      <xdr:spPr>
        <a:xfrm>
          <a:off x="2403563" y="9086297"/>
          <a:ext cx="2601826" cy="1911904"/>
        </a:xfrm>
        <a:custGeom>
          <a:avLst/>
          <a:gdLst/>
          <a:ahLst/>
          <a:cxnLst/>
          <a:rect l="0" t="0" r="0" b="0"/>
          <a:pathLst>
            <a:path w="2601826" h="1911904">
              <a:moveTo>
                <a:pt x="12651" y="0"/>
              </a:moveTo>
              <a:lnTo>
                <a:pt x="179275" y="1905000"/>
              </a:lnTo>
              <a:lnTo>
                <a:pt x="172950" y="1899203"/>
              </a:lnTo>
              <a:lnTo>
                <a:pt x="2601825" y="1899203"/>
              </a:lnTo>
              <a:lnTo>
                <a:pt x="2601825" y="1911903"/>
              </a:lnTo>
              <a:lnTo>
                <a:pt x="172950" y="1911903"/>
              </a:lnTo>
              <a:lnTo>
                <a:pt x="166624" y="1906106"/>
              </a:lnTo>
              <a:lnTo>
                <a:pt x="0" y="1106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2</xdr:col>
      <xdr:colOff>286385</xdr:colOff>
      <xdr:row>57</xdr:row>
      <xdr:rowOff>99251</xdr:rowOff>
    </xdr:from>
    <xdr:ext cx="1406795" cy="182550"/>
    <xdr:sp macro="_xll.MC_OnBranchLabelClick" textlink="">
      <xdr:nvSpPr>
        <xdr:cNvPr id="157" name="MC_BN_D_root_C_wag_response">
          <a:extLst>
            <a:ext uri="{FF2B5EF4-FFF2-40B4-BE49-F238E27FC236}">
              <a16:creationId xmlns:a16="http://schemas.microsoft.com/office/drawing/2014/main" id="{D2101645-13A2-FEFE-8B00-7AA90AC3BA8C}"/>
            </a:ext>
          </a:extLst>
        </xdr:cNvPr>
        <xdr:cNvSpPr txBox="1"/>
      </xdr:nvSpPr>
      <xdr:spPr>
        <a:xfrm>
          <a:off x="2605723" y="10900601"/>
          <a:ext cx="1406795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Water Alternating Gas (WAG)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2</xdr:col>
      <xdr:colOff>84203</xdr:colOff>
      <xdr:row>47</xdr:row>
      <xdr:rowOff>190336</xdr:rowOff>
    </xdr:from>
    <xdr:to>
      <xdr:col>3</xdr:col>
      <xdr:colOff>47626</xdr:colOff>
      <xdr:row>82</xdr:row>
      <xdr:rowOff>6351</xdr:rowOff>
    </xdr:to>
    <xdr:sp macro="" textlink="">
      <xdr:nvSpPr>
        <xdr:cNvPr id="158" name="MC_BR_D_root_C_polymer_pilot">
          <a:extLst>
            <a:ext uri="{FF2B5EF4-FFF2-40B4-BE49-F238E27FC236}">
              <a16:creationId xmlns:a16="http://schemas.microsoft.com/office/drawing/2014/main" id="{B7F52B8D-4030-7ACE-6811-7A0A1B7CD1B7}"/>
            </a:ext>
          </a:extLst>
        </xdr:cNvPr>
        <xdr:cNvSpPr/>
      </xdr:nvSpPr>
      <xdr:spPr>
        <a:xfrm>
          <a:off x="2403541" y="9086686"/>
          <a:ext cx="2601848" cy="6483515"/>
        </a:xfrm>
        <a:custGeom>
          <a:avLst/>
          <a:gdLst/>
          <a:ahLst/>
          <a:cxnLst/>
          <a:rect l="0" t="0" r="0" b="0"/>
          <a:pathLst>
            <a:path w="2601848" h="6483515">
              <a:moveTo>
                <a:pt x="12695" y="0"/>
              </a:moveTo>
              <a:lnTo>
                <a:pt x="179319" y="6477001"/>
              </a:lnTo>
              <a:lnTo>
                <a:pt x="172972" y="6470814"/>
              </a:lnTo>
              <a:lnTo>
                <a:pt x="2601847" y="6470814"/>
              </a:lnTo>
              <a:lnTo>
                <a:pt x="2601847" y="6483514"/>
              </a:lnTo>
              <a:lnTo>
                <a:pt x="172972" y="6483514"/>
              </a:lnTo>
              <a:lnTo>
                <a:pt x="166624" y="6477327"/>
              </a:lnTo>
              <a:lnTo>
                <a:pt x="0" y="32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2</xdr:col>
      <xdr:colOff>286385</xdr:colOff>
      <xdr:row>81</xdr:row>
      <xdr:rowOff>99250</xdr:rowOff>
    </xdr:from>
    <xdr:ext cx="1150123" cy="182550"/>
    <xdr:sp macro="_xll.MC_OnBranchLabelClick" textlink="">
      <xdr:nvSpPr>
        <xdr:cNvPr id="159" name="MC_BN_D_root_C_polymer_pilot">
          <a:extLst>
            <a:ext uri="{FF2B5EF4-FFF2-40B4-BE49-F238E27FC236}">
              <a16:creationId xmlns:a16="http://schemas.microsoft.com/office/drawing/2014/main" id="{0471FD31-D871-F18F-D905-4A6E2056E198}"/>
            </a:ext>
          </a:extLst>
        </xdr:cNvPr>
        <xdr:cNvSpPr txBox="1"/>
      </xdr:nvSpPr>
      <xdr:spPr>
        <a:xfrm>
          <a:off x="2605723" y="15472600"/>
          <a:ext cx="1150123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Polymer Flooding (Pilot)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2</xdr:col>
      <xdr:colOff>74677</xdr:colOff>
      <xdr:row>47</xdr:row>
      <xdr:rowOff>190243</xdr:rowOff>
    </xdr:from>
    <xdr:to>
      <xdr:col>3</xdr:col>
      <xdr:colOff>47626</xdr:colOff>
      <xdr:row>102</xdr:row>
      <xdr:rowOff>15876</xdr:rowOff>
    </xdr:to>
    <xdr:sp macro="" textlink="">
      <xdr:nvSpPr>
        <xdr:cNvPr id="160" name="MC_BR_D_root_C_primary_decline">
          <a:extLst>
            <a:ext uri="{FF2B5EF4-FFF2-40B4-BE49-F238E27FC236}">
              <a16:creationId xmlns:a16="http://schemas.microsoft.com/office/drawing/2014/main" id="{982D7AE7-BFCB-8508-C558-568104C31A99}"/>
            </a:ext>
          </a:extLst>
        </xdr:cNvPr>
        <xdr:cNvSpPr/>
      </xdr:nvSpPr>
      <xdr:spPr>
        <a:xfrm>
          <a:off x="2394015" y="9086593"/>
          <a:ext cx="2611374" cy="10303133"/>
        </a:xfrm>
        <a:custGeom>
          <a:avLst/>
          <a:gdLst/>
          <a:ahLst/>
          <a:cxnLst/>
          <a:rect l="0" t="0" r="0" b="0"/>
          <a:pathLst>
            <a:path w="2611374" h="10303133">
              <a:moveTo>
                <a:pt x="31746" y="0"/>
              </a:moveTo>
              <a:lnTo>
                <a:pt x="198370" y="10287000"/>
              </a:lnTo>
              <a:lnTo>
                <a:pt x="182498" y="10271382"/>
              </a:lnTo>
              <a:lnTo>
                <a:pt x="2611373" y="10271382"/>
              </a:lnTo>
              <a:lnTo>
                <a:pt x="2611373" y="10303132"/>
              </a:lnTo>
              <a:lnTo>
                <a:pt x="182498" y="10303132"/>
              </a:lnTo>
              <a:lnTo>
                <a:pt x="166625" y="10287514"/>
              </a:lnTo>
              <a:lnTo>
                <a:pt x="0" y="514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2</xdr:col>
      <xdr:colOff>286385</xdr:colOff>
      <xdr:row>101</xdr:row>
      <xdr:rowOff>99250</xdr:rowOff>
    </xdr:from>
    <xdr:ext cx="1309846" cy="182550"/>
    <xdr:sp macro="_xll.MC_OnBranchLabelClick" textlink="">
      <xdr:nvSpPr>
        <xdr:cNvPr id="161" name="MC_BN_D_root_C_primary_decline">
          <a:extLst>
            <a:ext uri="{FF2B5EF4-FFF2-40B4-BE49-F238E27FC236}">
              <a16:creationId xmlns:a16="http://schemas.microsoft.com/office/drawing/2014/main" id="{75C7E7A8-EAAE-F110-8075-FA032EBCEF27}"/>
            </a:ext>
          </a:extLst>
        </xdr:cNvPr>
        <xdr:cNvSpPr txBox="1"/>
      </xdr:nvSpPr>
      <xdr:spPr>
        <a:xfrm>
          <a:off x="2605723" y="19282600"/>
          <a:ext cx="1309846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Continue Primary Recovery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2</xdr:col>
      <xdr:colOff>84201</xdr:colOff>
      <xdr:row>47</xdr:row>
      <xdr:rowOff>190408</xdr:rowOff>
    </xdr:from>
    <xdr:to>
      <xdr:col>3</xdr:col>
      <xdr:colOff>47626</xdr:colOff>
      <xdr:row>108</xdr:row>
      <xdr:rowOff>6351</xdr:rowOff>
    </xdr:to>
    <xdr:sp macro="" textlink="">
      <xdr:nvSpPr>
        <xdr:cNvPr id="162" name="MC_BR_D_root_T_decommission">
          <a:extLst>
            <a:ext uri="{FF2B5EF4-FFF2-40B4-BE49-F238E27FC236}">
              <a16:creationId xmlns:a16="http://schemas.microsoft.com/office/drawing/2014/main" id="{A5AF8ADF-A5AC-FAF9-30C1-43AF76F9FD5D}"/>
            </a:ext>
          </a:extLst>
        </xdr:cNvPr>
        <xdr:cNvSpPr/>
      </xdr:nvSpPr>
      <xdr:spPr>
        <a:xfrm>
          <a:off x="2403539" y="9086758"/>
          <a:ext cx="2601850" cy="11436443"/>
        </a:xfrm>
        <a:custGeom>
          <a:avLst/>
          <a:gdLst/>
          <a:ahLst/>
          <a:cxnLst/>
          <a:rect l="0" t="0" r="0" b="0"/>
          <a:pathLst>
            <a:path w="2601850" h="11436443">
              <a:moveTo>
                <a:pt x="12699" y="0"/>
              </a:moveTo>
              <a:lnTo>
                <a:pt x="179323" y="11429999"/>
              </a:lnTo>
              <a:lnTo>
                <a:pt x="172974" y="11423742"/>
              </a:lnTo>
              <a:lnTo>
                <a:pt x="2601849" y="11423742"/>
              </a:lnTo>
              <a:lnTo>
                <a:pt x="2601849" y="11436442"/>
              </a:lnTo>
              <a:lnTo>
                <a:pt x="172974" y="11436442"/>
              </a:lnTo>
              <a:lnTo>
                <a:pt x="166624" y="11430185"/>
              </a:lnTo>
              <a:lnTo>
                <a:pt x="0" y="18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2</xdr:col>
      <xdr:colOff>286385</xdr:colOff>
      <xdr:row>107</xdr:row>
      <xdr:rowOff>99250</xdr:rowOff>
    </xdr:from>
    <xdr:ext cx="728084" cy="182550"/>
    <xdr:sp macro="_xll.MC_OnBranchLabelClick" textlink="">
      <xdr:nvSpPr>
        <xdr:cNvPr id="163" name="MC_BN_D_root_T_decommission">
          <a:extLst>
            <a:ext uri="{FF2B5EF4-FFF2-40B4-BE49-F238E27FC236}">
              <a16:creationId xmlns:a16="http://schemas.microsoft.com/office/drawing/2014/main" id="{20AE6A77-EA96-6087-1C37-7D27D2D4F521}"/>
            </a:ext>
          </a:extLst>
        </xdr:cNvPr>
        <xdr:cNvSpPr txBox="1"/>
      </xdr:nvSpPr>
      <xdr:spPr>
        <a:xfrm>
          <a:off x="2605723" y="20425600"/>
          <a:ext cx="728084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Decommission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84267</xdr:colOff>
      <xdr:row>21</xdr:row>
      <xdr:rowOff>184150</xdr:rowOff>
    </xdr:from>
    <xdr:to>
      <xdr:col>4</xdr:col>
      <xdr:colOff>47626</xdr:colOff>
      <xdr:row>28</xdr:row>
      <xdr:rowOff>917</xdr:rowOff>
    </xdr:to>
    <xdr:sp macro="" textlink="">
      <xdr:nvSpPr>
        <xdr:cNvPr id="164" name="MC_BR_C_co2_pilot_C_price_co2_exc">
          <a:extLst>
            <a:ext uri="{FF2B5EF4-FFF2-40B4-BE49-F238E27FC236}">
              <a16:creationId xmlns:a16="http://schemas.microsoft.com/office/drawing/2014/main" id="{B27B92B4-B300-C0D3-272E-4E158D1E176D}"/>
            </a:ext>
          </a:extLst>
        </xdr:cNvPr>
        <xdr:cNvSpPr/>
      </xdr:nvSpPr>
      <xdr:spPr>
        <a:xfrm>
          <a:off x="5042030" y="4127500"/>
          <a:ext cx="2439859" cy="1150267"/>
        </a:xfrm>
        <a:custGeom>
          <a:avLst/>
          <a:gdLst/>
          <a:ahLst/>
          <a:cxnLst/>
          <a:rect l="0" t="0" r="0" b="0"/>
          <a:pathLst>
            <a:path w="2439859" h="1150267">
              <a:moveTo>
                <a:pt x="0" y="1148434"/>
              </a:moveTo>
              <a:lnTo>
                <a:pt x="166624" y="5434"/>
              </a:lnTo>
              <a:lnTo>
                <a:pt x="172908" y="0"/>
              </a:lnTo>
              <a:lnTo>
                <a:pt x="2439858" y="0"/>
              </a:lnTo>
              <a:lnTo>
                <a:pt x="2439858" y="12700"/>
              </a:lnTo>
              <a:lnTo>
                <a:pt x="172908" y="12700"/>
              </a:lnTo>
              <a:lnTo>
                <a:pt x="179191" y="7266"/>
              </a:lnTo>
              <a:lnTo>
                <a:pt x="12567" y="1150266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286384</xdr:colOff>
      <xdr:row>21</xdr:row>
      <xdr:rowOff>99251</xdr:rowOff>
    </xdr:from>
    <xdr:ext cx="962186" cy="182550"/>
    <xdr:sp macro="_xll.MC_OnBranchLabelClick" textlink="">
      <xdr:nvSpPr>
        <xdr:cNvPr id="165" name="MC_BN_C_co2_pilot_C_price_co2_exc">
          <a:extLst>
            <a:ext uri="{FF2B5EF4-FFF2-40B4-BE49-F238E27FC236}">
              <a16:creationId xmlns:a16="http://schemas.microsoft.com/office/drawing/2014/main" id="{3FCF6D9F-027D-7615-6548-77D9032A62FD}"/>
            </a:ext>
          </a:extLst>
        </xdr:cNvPr>
        <xdr:cNvSpPr txBox="1"/>
      </xdr:nvSpPr>
      <xdr:spPr>
        <a:xfrm>
          <a:off x="5244147" y="4042601"/>
          <a:ext cx="962186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Excellent Response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84347</xdr:colOff>
      <xdr:row>27</xdr:row>
      <xdr:rowOff>189143</xdr:rowOff>
    </xdr:from>
    <xdr:to>
      <xdr:col>4</xdr:col>
      <xdr:colOff>47626</xdr:colOff>
      <xdr:row>32</xdr:row>
      <xdr:rowOff>6351</xdr:rowOff>
    </xdr:to>
    <xdr:sp macro="" textlink="">
      <xdr:nvSpPr>
        <xdr:cNvPr id="166" name="MC_BR_C_co2_pilot_C_price_co2_good">
          <a:extLst>
            <a:ext uri="{FF2B5EF4-FFF2-40B4-BE49-F238E27FC236}">
              <a16:creationId xmlns:a16="http://schemas.microsoft.com/office/drawing/2014/main" id="{81C56081-36DB-2423-5443-00E143812D73}"/>
            </a:ext>
          </a:extLst>
        </xdr:cNvPr>
        <xdr:cNvSpPr/>
      </xdr:nvSpPr>
      <xdr:spPr>
        <a:xfrm>
          <a:off x="5042110" y="5275493"/>
          <a:ext cx="2439779" cy="769708"/>
        </a:xfrm>
        <a:custGeom>
          <a:avLst/>
          <a:gdLst/>
          <a:ahLst/>
          <a:cxnLst/>
          <a:rect l="0" t="0" r="0" b="0"/>
          <a:pathLst>
            <a:path w="2439779" h="769708">
              <a:moveTo>
                <a:pt x="12407" y="0"/>
              </a:moveTo>
              <a:lnTo>
                <a:pt x="179031" y="762000"/>
              </a:lnTo>
              <a:lnTo>
                <a:pt x="172828" y="757007"/>
              </a:lnTo>
              <a:lnTo>
                <a:pt x="2439778" y="757007"/>
              </a:lnTo>
              <a:lnTo>
                <a:pt x="2439778" y="769707"/>
              </a:lnTo>
              <a:lnTo>
                <a:pt x="172828" y="769707"/>
              </a:lnTo>
              <a:lnTo>
                <a:pt x="166624" y="764714"/>
              </a:lnTo>
              <a:lnTo>
                <a:pt x="0" y="271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286384</xdr:colOff>
      <xdr:row>31</xdr:row>
      <xdr:rowOff>99251</xdr:rowOff>
    </xdr:from>
    <xdr:ext cx="796949" cy="182550"/>
    <xdr:sp macro="_xll.MC_OnBranchLabelClick" textlink="">
      <xdr:nvSpPr>
        <xdr:cNvPr id="167" name="MC_BN_C_co2_pilot_C_price_co2_good">
          <a:extLst>
            <a:ext uri="{FF2B5EF4-FFF2-40B4-BE49-F238E27FC236}">
              <a16:creationId xmlns:a16="http://schemas.microsoft.com/office/drawing/2014/main" id="{9A953767-713A-AB18-A409-74551D7625C1}"/>
            </a:ext>
          </a:extLst>
        </xdr:cNvPr>
        <xdr:cNvSpPr txBox="1"/>
      </xdr:nvSpPr>
      <xdr:spPr>
        <a:xfrm>
          <a:off x="5244147" y="5947601"/>
          <a:ext cx="796949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Good Response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84217</xdr:colOff>
      <xdr:row>27</xdr:row>
      <xdr:rowOff>190038</xdr:rowOff>
    </xdr:from>
    <xdr:to>
      <xdr:col>4</xdr:col>
      <xdr:colOff>47626</xdr:colOff>
      <xdr:row>40</xdr:row>
      <xdr:rowOff>6351</xdr:rowOff>
    </xdr:to>
    <xdr:sp macro="" textlink="">
      <xdr:nvSpPr>
        <xdr:cNvPr id="168" name="MC_BR_C_co2_pilot_C_price_co2_poor">
          <a:extLst>
            <a:ext uri="{FF2B5EF4-FFF2-40B4-BE49-F238E27FC236}">
              <a16:creationId xmlns:a16="http://schemas.microsoft.com/office/drawing/2014/main" id="{E7B96548-E218-7051-F786-64A8E39925C4}"/>
            </a:ext>
          </a:extLst>
        </xdr:cNvPr>
        <xdr:cNvSpPr/>
      </xdr:nvSpPr>
      <xdr:spPr>
        <a:xfrm>
          <a:off x="5041980" y="5276388"/>
          <a:ext cx="2439909" cy="2292813"/>
        </a:xfrm>
        <a:custGeom>
          <a:avLst/>
          <a:gdLst/>
          <a:ahLst/>
          <a:cxnLst/>
          <a:rect l="0" t="0" r="0" b="0"/>
          <a:pathLst>
            <a:path w="2439909" h="2292813">
              <a:moveTo>
                <a:pt x="12667" y="0"/>
              </a:moveTo>
              <a:lnTo>
                <a:pt x="179291" y="2286000"/>
              </a:lnTo>
              <a:lnTo>
                <a:pt x="172958" y="2280112"/>
              </a:lnTo>
              <a:lnTo>
                <a:pt x="2439908" y="2280112"/>
              </a:lnTo>
              <a:lnTo>
                <a:pt x="2439908" y="2292812"/>
              </a:lnTo>
              <a:lnTo>
                <a:pt x="172958" y="2292812"/>
              </a:lnTo>
              <a:lnTo>
                <a:pt x="166624" y="2286924"/>
              </a:lnTo>
              <a:lnTo>
                <a:pt x="0" y="92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286384</xdr:colOff>
      <xdr:row>39</xdr:row>
      <xdr:rowOff>99251</xdr:rowOff>
    </xdr:from>
    <xdr:ext cx="762645" cy="182550"/>
    <xdr:sp macro="_xll.MC_OnBranchLabelClick" textlink="">
      <xdr:nvSpPr>
        <xdr:cNvPr id="169" name="MC_BN_C_co2_pilot_C_price_co2_poor">
          <a:extLst>
            <a:ext uri="{FF2B5EF4-FFF2-40B4-BE49-F238E27FC236}">
              <a16:creationId xmlns:a16="http://schemas.microsoft.com/office/drawing/2014/main" id="{69E48680-4AC0-5DAE-5A79-5DFBDA046522}"/>
            </a:ext>
          </a:extLst>
        </xdr:cNvPr>
        <xdr:cNvSpPr txBox="1"/>
      </xdr:nvSpPr>
      <xdr:spPr>
        <a:xfrm>
          <a:off x="5244147" y="7471601"/>
          <a:ext cx="762645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Poor Response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84208</xdr:colOff>
      <xdr:row>27</xdr:row>
      <xdr:rowOff>190192</xdr:rowOff>
    </xdr:from>
    <xdr:to>
      <xdr:col>4</xdr:col>
      <xdr:colOff>47626</xdr:colOff>
      <xdr:row>46</xdr:row>
      <xdr:rowOff>6351</xdr:rowOff>
    </xdr:to>
    <xdr:sp macro="" textlink="">
      <xdr:nvSpPr>
        <xdr:cNvPr id="170" name="MC_BR_C_co2_pilot_T_co2_breakthrough">
          <a:extLst>
            <a:ext uri="{FF2B5EF4-FFF2-40B4-BE49-F238E27FC236}">
              <a16:creationId xmlns:a16="http://schemas.microsoft.com/office/drawing/2014/main" id="{BD4AA6EF-638F-76C1-1EC1-3986DC244401}"/>
            </a:ext>
          </a:extLst>
        </xdr:cNvPr>
        <xdr:cNvSpPr/>
      </xdr:nvSpPr>
      <xdr:spPr>
        <a:xfrm>
          <a:off x="5041971" y="5276542"/>
          <a:ext cx="2439918" cy="3435659"/>
        </a:xfrm>
        <a:custGeom>
          <a:avLst/>
          <a:gdLst/>
          <a:ahLst/>
          <a:cxnLst/>
          <a:rect l="0" t="0" r="0" b="0"/>
          <a:pathLst>
            <a:path w="2439918" h="3435659">
              <a:moveTo>
                <a:pt x="12685" y="0"/>
              </a:moveTo>
              <a:lnTo>
                <a:pt x="179309" y="3428999"/>
              </a:lnTo>
              <a:lnTo>
                <a:pt x="172967" y="3422958"/>
              </a:lnTo>
              <a:lnTo>
                <a:pt x="2439917" y="3422958"/>
              </a:lnTo>
              <a:lnTo>
                <a:pt x="2439917" y="3435658"/>
              </a:lnTo>
              <a:lnTo>
                <a:pt x="172967" y="3435658"/>
              </a:lnTo>
              <a:lnTo>
                <a:pt x="166624" y="3429617"/>
              </a:lnTo>
              <a:lnTo>
                <a:pt x="0" y="616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286384</xdr:colOff>
      <xdr:row>45</xdr:row>
      <xdr:rowOff>99251</xdr:rowOff>
    </xdr:from>
    <xdr:ext cx="910955" cy="182550"/>
    <xdr:sp macro="_xll.MC_OnBranchLabelClick" textlink="">
      <xdr:nvSpPr>
        <xdr:cNvPr id="171" name="MC_BN_C_co2_pilot_T_co2_breakthrough">
          <a:extLst>
            <a:ext uri="{FF2B5EF4-FFF2-40B4-BE49-F238E27FC236}">
              <a16:creationId xmlns:a16="http://schemas.microsoft.com/office/drawing/2014/main" id="{0CF9BF92-D0E2-69D1-D748-8AFEB23046D2}"/>
            </a:ext>
          </a:extLst>
        </xdr:cNvPr>
        <xdr:cNvSpPr txBox="1"/>
      </xdr:nvSpPr>
      <xdr:spPr>
        <a:xfrm>
          <a:off x="5244147" y="8614601"/>
          <a:ext cx="910955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CO2 Breakthrough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84732</xdr:colOff>
      <xdr:row>19</xdr:row>
      <xdr:rowOff>184150</xdr:rowOff>
    </xdr:from>
    <xdr:to>
      <xdr:col>5</xdr:col>
      <xdr:colOff>47626</xdr:colOff>
      <xdr:row>22</xdr:row>
      <xdr:rowOff>2545</xdr:rowOff>
    </xdr:to>
    <xdr:sp macro="" textlink="">
      <xdr:nvSpPr>
        <xdr:cNvPr id="172" name="MC_BR_C_price_co2_exc_T_co2_exc_high">
          <a:extLst>
            <a:ext uri="{FF2B5EF4-FFF2-40B4-BE49-F238E27FC236}">
              <a16:creationId xmlns:a16="http://schemas.microsoft.com/office/drawing/2014/main" id="{9AC7780E-3B78-E090-80C3-4F21B3844EF2}"/>
            </a:ext>
          </a:extLst>
        </xdr:cNvPr>
        <xdr:cNvSpPr/>
      </xdr:nvSpPr>
      <xdr:spPr>
        <a:xfrm>
          <a:off x="7518995" y="3746500"/>
          <a:ext cx="2520356" cy="389895"/>
        </a:xfrm>
        <a:custGeom>
          <a:avLst/>
          <a:gdLst/>
          <a:ahLst/>
          <a:cxnLst/>
          <a:rect l="0" t="0" r="0" b="0"/>
          <a:pathLst>
            <a:path w="2520356" h="389895">
              <a:moveTo>
                <a:pt x="0" y="384806"/>
              </a:moveTo>
              <a:lnTo>
                <a:pt x="166624" y="3806"/>
              </a:lnTo>
              <a:lnTo>
                <a:pt x="172443" y="0"/>
              </a:lnTo>
              <a:lnTo>
                <a:pt x="2520355" y="0"/>
              </a:lnTo>
              <a:lnTo>
                <a:pt x="2520355" y="12700"/>
              </a:lnTo>
              <a:lnTo>
                <a:pt x="172443" y="12700"/>
              </a:lnTo>
              <a:lnTo>
                <a:pt x="178261" y="8894"/>
              </a:lnTo>
              <a:lnTo>
                <a:pt x="11637" y="38989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19</xdr:row>
      <xdr:rowOff>99251</xdr:rowOff>
    </xdr:from>
    <xdr:ext cx="528606" cy="182550"/>
    <xdr:sp macro="_xll.MC_OnBranchLabelClick" textlink="">
      <xdr:nvSpPr>
        <xdr:cNvPr id="173" name="MC_BN_C_price_co2_exc_T_co2_exc_high">
          <a:extLst>
            <a:ext uri="{FF2B5EF4-FFF2-40B4-BE49-F238E27FC236}">
              <a16:creationId xmlns:a16="http://schemas.microsoft.com/office/drawing/2014/main" id="{D2D3A3C8-CFC1-5B3F-3E81-C4EE377D54E8}"/>
            </a:ext>
          </a:extLst>
        </xdr:cNvPr>
        <xdr:cNvSpPr txBox="1"/>
      </xdr:nvSpPr>
      <xdr:spPr>
        <a:xfrm>
          <a:off x="7720647" y="3661601"/>
          <a:ext cx="528606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High Price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84732</xdr:colOff>
      <xdr:row>21</xdr:row>
      <xdr:rowOff>187956</xdr:rowOff>
    </xdr:from>
    <xdr:to>
      <xdr:col>5</xdr:col>
      <xdr:colOff>47626</xdr:colOff>
      <xdr:row>24</xdr:row>
      <xdr:rowOff>6351</xdr:rowOff>
    </xdr:to>
    <xdr:sp macro="" textlink="">
      <xdr:nvSpPr>
        <xdr:cNvPr id="174" name="MC_BR_C_price_co2_exc_T_co2_exc_mid">
          <a:extLst>
            <a:ext uri="{FF2B5EF4-FFF2-40B4-BE49-F238E27FC236}">
              <a16:creationId xmlns:a16="http://schemas.microsoft.com/office/drawing/2014/main" id="{06D03A5C-8CF6-D895-72FC-3065047628BC}"/>
            </a:ext>
          </a:extLst>
        </xdr:cNvPr>
        <xdr:cNvSpPr/>
      </xdr:nvSpPr>
      <xdr:spPr>
        <a:xfrm>
          <a:off x="7518995" y="4131306"/>
          <a:ext cx="2520356" cy="389895"/>
        </a:xfrm>
        <a:custGeom>
          <a:avLst/>
          <a:gdLst/>
          <a:ahLst/>
          <a:cxnLst/>
          <a:rect l="0" t="0" r="0" b="0"/>
          <a:pathLst>
            <a:path w="2520356" h="389895">
              <a:moveTo>
                <a:pt x="11637" y="0"/>
              </a:moveTo>
              <a:lnTo>
                <a:pt x="178261" y="381000"/>
              </a:lnTo>
              <a:lnTo>
                <a:pt x="172443" y="377194"/>
              </a:lnTo>
              <a:lnTo>
                <a:pt x="2520355" y="377194"/>
              </a:lnTo>
              <a:lnTo>
                <a:pt x="2520355" y="389894"/>
              </a:lnTo>
              <a:lnTo>
                <a:pt x="172443" y="389894"/>
              </a:lnTo>
              <a:lnTo>
                <a:pt x="166624" y="386088"/>
              </a:lnTo>
              <a:lnTo>
                <a:pt x="0" y="508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23</xdr:row>
      <xdr:rowOff>99251</xdr:rowOff>
    </xdr:from>
    <xdr:ext cx="482953" cy="182550"/>
    <xdr:sp macro="_xll.MC_OnBranchLabelClick" textlink="">
      <xdr:nvSpPr>
        <xdr:cNvPr id="175" name="MC_BN_C_price_co2_exc_T_co2_exc_mid">
          <a:extLst>
            <a:ext uri="{FF2B5EF4-FFF2-40B4-BE49-F238E27FC236}">
              <a16:creationId xmlns:a16="http://schemas.microsoft.com/office/drawing/2014/main" id="{52172DBF-227C-685A-1DCF-809EEA42BE20}"/>
            </a:ext>
          </a:extLst>
        </xdr:cNvPr>
        <xdr:cNvSpPr txBox="1"/>
      </xdr:nvSpPr>
      <xdr:spPr>
        <a:xfrm>
          <a:off x="7720647" y="4423601"/>
          <a:ext cx="482953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Mid Price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84347</xdr:colOff>
      <xdr:row>21</xdr:row>
      <xdr:rowOff>189143</xdr:rowOff>
    </xdr:from>
    <xdr:to>
      <xdr:col>5</xdr:col>
      <xdr:colOff>47626</xdr:colOff>
      <xdr:row>26</xdr:row>
      <xdr:rowOff>6351</xdr:rowOff>
    </xdr:to>
    <xdr:sp macro="" textlink="">
      <xdr:nvSpPr>
        <xdr:cNvPr id="176" name="MC_BR_C_price_co2_exc_T_co2_exc_low">
          <a:extLst>
            <a:ext uri="{FF2B5EF4-FFF2-40B4-BE49-F238E27FC236}">
              <a16:creationId xmlns:a16="http://schemas.microsoft.com/office/drawing/2014/main" id="{DFA3C1C4-33F6-DEBB-18C6-A2572082F8C2}"/>
            </a:ext>
          </a:extLst>
        </xdr:cNvPr>
        <xdr:cNvSpPr/>
      </xdr:nvSpPr>
      <xdr:spPr>
        <a:xfrm>
          <a:off x="7518610" y="4132493"/>
          <a:ext cx="2520741" cy="769708"/>
        </a:xfrm>
        <a:custGeom>
          <a:avLst/>
          <a:gdLst/>
          <a:ahLst/>
          <a:cxnLst/>
          <a:rect l="0" t="0" r="0" b="0"/>
          <a:pathLst>
            <a:path w="2520741" h="769708">
              <a:moveTo>
                <a:pt x="12407" y="0"/>
              </a:moveTo>
              <a:lnTo>
                <a:pt x="179031" y="762000"/>
              </a:lnTo>
              <a:lnTo>
                <a:pt x="172828" y="757007"/>
              </a:lnTo>
              <a:lnTo>
                <a:pt x="2520740" y="757007"/>
              </a:lnTo>
              <a:lnTo>
                <a:pt x="2520740" y="769707"/>
              </a:lnTo>
              <a:lnTo>
                <a:pt x="172828" y="769707"/>
              </a:lnTo>
              <a:lnTo>
                <a:pt x="166624" y="764714"/>
              </a:lnTo>
              <a:lnTo>
                <a:pt x="0" y="271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25</xdr:row>
      <xdr:rowOff>99251</xdr:rowOff>
    </xdr:from>
    <xdr:ext cx="505844" cy="182550"/>
    <xdr:sp macro="_xll.MC_OnBranchLabelClick" textlink="">
      <xdr:nvSpPr>
        <xdr:cNvPr id="177" name="MC_BN_C_price_co2_exc_T_co2_exc_low">
          <a:extLst>
            <a:ext uri="{FF2B5EF4-FFF2-40B4-BE49-F238E27FC236}">
              <a16:creationId xmlns:a16="http://schemas.microsoft.com/office/drawing/2014/main" id="{92358722-FE9D-4D88-4D8D-C06956BD203D}"/>
            </a:ext>
          </a:extLst>
        </xdr:cNvPr>
        <xdr:cNvSpPr txBox="1"/>
      </xdr:nvSpPr>
      <xdr:spPr>
        <a:xfrm>
          <a:off x="7720647" y="4804601"/>
          <a:ext cx="505844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Low Price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84732</xdr:colOff>
      <xdr:row>29</xdr:row>
      <xdr:rowOff>184150</xdr:rowOff>
    </xdr:from>
    <xdr:to>
      <xdr:col>5</xdr:col>
      <xdr:colOff>47626</xdr:colOff>
      <xdr:row>32</xdr:row>
      <xdr:rowOff>2545</xdr:rowOff>
    </xdr:to>
    <xdr:sp macro="" textlink="">
      <xdr:nvSpPr>
        <xdr:cNvPr id="178" name="MC_BR_C_price_co2_good_T_co2_good_high">
          <a:extLst>
            <a:ext uri="{FF2B5EF4-FFF2-40B4-BE49-F238E27FC236}">
              <a16:creationId xmlns:a16="http://schemas.microsoft.com/office/drawing/2014/main" id="{BEAB3F8C-C020-50D5-17DC-2F7889B99C8F}"/>
            </a:ext>
          </a:extLst>
        </xdr:cNvPr>
        <xdr:cNvSpPr/>
      </xdr:nvSpPr>
      <xdr:spPr>
        <a:xfrm>
          <a:off x="7518995" y="5651500"/>
          <a:ext cx="2520356" cy="389895"/>
        </a:xfrm>
        <a:custGeom>
          <a:avLst/>
          <a:gdLst/>
          <a:ahLst/>
          <a:cxnLst/>
          <a:rect l="0" t="0" r="0" b="0"/>
          <a:pathLst>
            <a:path w="2520356" h="389895">
              <a:moveTo>
                <a:pt x="0" y="384806"/>
              </a:moveTo>
              <a:lnTo>
                <a:pt x="166624" y="3806"/>
              </a:lnTo>
              <a:lnTo>
                <a:pt x="172443" y="0"/>
              </a:lnTo>
              <a:lnTo>
                <a:pt x="2520355" y="0"/>
              </a:lnTo>
              <a:lnTo>
                <a:pt x="2520355" y="12700"/>
              </a:lnTo>
              <a:lnTo>
                <a:pt x="172443" y="12700"/>
              </a:lnTo>
              <a:lnTo>
                <a:pt x="178261" y="8894"/>
              </a:lnTo>
              <a:lnTo>
                <a:pt x="11637" y="38989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29</xdr:row>
      <xdr:rowOff>99251</xdr:rowOff>
    </xdr:from>
    <xdr:ext cx="528606" cy="182550"/>
    <xdr:sp macro="_xll.MC_OnBranchLabelClick" textlink="">
      <xdr:nvSpPr>
        <xdr:cNvPr id="179" name="MC_BN_C_price_co2_good_T_co2_good_high">
          <a:extLst>
            <a:ext uri="{FF2B5EF4-FFF2-40B4-BE49-F238E27FC236}">
              <a16:creationId xmlns:a16="http://schemas.microsoft.com/office/drawing/2014/main" id="{D0870B96-DD37-54C5-BEB3-942019EFE020}"/>
            </a:ext>
          </a:extLst>
        </xdr:cNvPr>
        <xdr:cNvSpPr txBox="1"/>
      </xdr:nvSpPr>
      <xdr:spPr>
        <a:xfrm>
          <a:off x="7720647" y="5566601"/>
          <a:ext cx="528606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High Price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84732</xdr:colOff>
      <xdr:row>31</xdr:row>
      <xdr:rowOff>187956</xdr:rowOff>
    </xdr:from>
    <xdr:to>
      <xdr:col>5</xdr:col>
      <xdr:colOff>47626</xdr:colOff>
      <xdr:row>34</xdr:row>
      <xdr:rowOff>6351</xdr:rowOff>
    </xdr:to>
    <xdr:sp macro="" textlink="">
      <xdr:nvSpPr>
        <xdr:cNvPr id="180" name="MC_BR_C_price_co2_good_T_co2_good_mid">
          <a:extLst>
            <a:ext uri="{FF2B5EF4-FFF2-40B4-BE49-F238E27FC236}">
              <a16:creationId xmlns:a16="http://schemas.microsoft.com/office/drawing/2014/main" id="{06FCD390-825F-7DFD-634A-12D464614B7B}"/>
            </a:ext>
          </a:extLst>
        </xdr:cNvPr>
        <xdr:cNvSpPr/>
      </xdr:nvSpPr>
      <xdr:spPr>
        <a:xfrm>
          <a:off x="7518995" y="6036306"/>
          <a:ext cx="2520356" cy="389895"/>
        </a:xfrm>
        <a:custGeom>
          <a:avLst/>
          <a:gdLst/>
          <a:ahLst/>
          <a:cxnLst/>
          <a:rect l="0" t="0" r="0" b="0"/>
          <a:pathLst>
            <a:path w="2520356" h="389895">
              <a:moveTo>
                <a:pt x="11637" y="0"/>
              </a:moveTo>
              <a:lnTo>
                <a:pt x="178261" y="381000"/>
              </a:lnTo>
              <a:lnTo>
                <a:pt x="172443" y="377194"/>
              </a:lnTo>
              <a:lnTo>
                <a:pt x="2520355" y="377194"/>
              </a:lnTo>
              <a:lnTo>
                <a:pt x="2520355" y="389894"/>
              </a:lnTo>
              <a:lnTo>
                <a:pt x="172443" y="389894"/>
              </a:lnTo>
              <a:lnTo>
                <a:pt x="166624" y="386088"/>
              </a:lnTo>
              <a:lnTo>
                <a:pt x="0" y="508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33</xdr:row>
      <xdr:rowOff>99251</xdr:rowOff>
    </xdr:from>
    <xdr:ext cx="482953" cy="182550"/>
    <xdr:sp macro="_xll.MC_OnBranchLabelClick" textlink="">
      <xdr:nvSpPr>
        <xdr:cNvPr id="181" name="MC_BN_C_price_co2_good_T_co2_good_mid">
          <a:extLst>
            <a:ext uri="{FF2B5EF4-FFF2-40B4-BE49-F238E27FC236}">
              <a16:creationId xmlns:a16="http://schemas.microsoft.com/office/drawing/2014/main" id="{12AE6FF7-61A0-2136-00FD-4A90F9574D87}"/>
            </a:ext>
          </a:extLst>
        </xdr:cNvPr>
        <xdr:cNvSpPr txBox="1"/>
      </xdr:nvSpPr>
      <xdr:spPr>
        <a:xfrm>
          <a:off x="7720647" y="6328601"/>
          <a:ext cx="482953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Mid Price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84347</xdr:colOff>
      <xdr:row>31</xdr:row>
      <xdr:rowOff>189143</xdr:rowOff>
    </xdr:from>
    <xdr:to>
      <xdr:col>5</xdr:col>
      <xdr:colOff>47626</xdr:colOff>
      <xdr:row>36</xdr:row>
      <xdr:rowOff>6351</xdr:rowOff>
    </xdr:to>
    <xdr:sp macro="" textlink="">
      <xdr:nvSpPr>
        <xdr:cNvPr id="182" name="MC_BR_C_price_co2_good_T_co2_good_low">
          <a:extLst>
            <a:ext uri="{FF2B5EF4-FFF2-40B4-BE49-F238E27FC236}">
              <a16:creationId xmlns:a16="http://schemas.microsoft.com/office/drawing/2014/main" id="{C0648F14-C878-4D70-C00B-B79DFD36EE6E}"/>
            </a:ext>
          </a:extLst>
        </xdr:cNvPr>
        <xdr:cNvSpPr/>
      </xdr:nvSpPr>
      <xdr:spPr>
        <a:xfrm>
          <a:off x="7518610" y="6037493"/>
          <a:ext cx="2520741" cy="769708"/>
        </a:xfrm>
        <a:custGeom>
          <a:avLst/>
          <a:gdLst/>
          <a:ahLst/>
          <a:cxnLst/>
          <a:rect l="0" t="0" r="0" b="0"/>
          <a:pathLst>
            <a:path w="2520741" h="769708">
              <a:moveTo>
                <a:pt x="12407" y="0"/>
              </a:moveTo>
              <a:lnTo>
                <a:pt x="179031" y="762000"/>
              </a:lnTo>
              <a:lnTo>
                <a:pt x="172828" y="757007"/>
              </a:lnTo>
              <a:lnTo>
                <a:pt x="2520740" y="757007"/>
              </a:lnTo>
              <a:lnTo>
                <a:pt x="2520740" y="769707"/>
              </a:lnTo>
              <a:lnTo>
                <a:pt x="172828" y="769707"/>
              </a:lnTo>
              <a:lnTo>
                <a:pt x="166624" y="764714"/>
              </a:lnTo>
              <a:lnTo>
                <a:pt x="0" y="271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35</xdr:row>
      <xdr:rowOff>99251</xdr:rowOff>
    </xdr:from>
    <xdr:ext cx="505844" cy="182550"/>
    <xdr:sp macro="_xll.MC_OnBranchLabelClick" textlink="">
      <xdr:nvSpPr>
        <xdr:cNvPr id="183" name="MC_BN_C_price_co2_good_T_co2_good_low">
          <a:extLst>
            <a:ext uri="{FF2B5EF4-FFF2-40B4-BE49-F238E27FC236}">
              <a16:creationId xmlns:a16="http://schemas.microsoft.com/office/drawing/2014/main" id="{07C7F74F-3889-0EED-5068-66662DB082FD}"/>
            </a:ext>
          </a:extLst>
        </xdr:cNvPr>
        <xdr:cNvSpPr txBox="1"/>
      </xdr:nvSpPr>
      <xdr:spPr>
        <a:xfrm>
          <a:off x="7720647" y="6709601"/>
          <a:ext cx="505844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Low Price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84732</xdr:colOff>
      <xdr:row>37</xdr:row>
      <xdr:rowOff>184150</xdr:rowOff>
    </xdr:from>
    <xdr:to>
      <xdr:col>5</xdr:col>
      <xdr:colOff>47626</xdr:colOff>
      <xdr:row>40</xdr:row>
      <xdr:rowOff>2545</xdr:rowOff>
    </xdr:to>
    <xdr:sp macro="" textlink="">
      <xdr:nvSpPr>
        <xdr:cNvPr id="184" name="MC_BR_C_price_co2_poor_T_co2_poor_high">
          <a:extLst>
            <a:ext uri="{FF2B5EF4-FFF2-40B4-BE49-F238E27FC236}">
              <a16:creationId xmlns:a16="http://schemas.microsoft.com/office/drawing/2014/main" id="{72A52D17-A3FB-A434-BE4C-4A1E9CB115E9}"/>
            </a:ext>
          </a:extLst>
        </xdr:cNvPr>
        <xdr:cNvSpPr/>
      </xdr:nvSpPr>
      <xdr:spPr>
        <a:xfrm>
          <a:off x="7518995" y="7175500"/>
          <a:ext cx="2520356" cy="389895"/>
        </a:xfrm>
        <a:custGeom>
          <a:avLst/>
          <a:gdLst/>
          <a:ahLst/>
          <a:cxnLst/>
          <a:rect l="0" t="0" r="0" b="0"/>
          <a:pathLst>
            <a:path w="2520356" h="389895">
              <a:moveTo>
                <a:pt x="0" y="384806"/>
              </a:moveTo>
              <a:lnTo>
                <a:pt x="166624" y="3806"/>
              </a:lnTo>
              <a:lnTo>
                <a:pt x="172443" y="0"/>
              </a:lnTo>
              <a:lnTo>
                <a:pt x="2520355" y="0"/>
              </a:lnTo>
              <a:lnTo>
                <a:pt x="2520355" y="12700"/>
              </a:lnTo>
              <a:lnTo>
                <a:pt x="172443" y="12700"/>
              </a:lnTo>
              <a:lnTo>
                <a:pt x="178261" y="8894"/>
              </a:lnTo>
              <a:lnTo>
                <a:pt x="11637" y="38989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37</xdr:row>
      <xdr:rowOff>99251</xdr:rowOff>
    </xdr:from>
    <xdr:ext cx="528606" cy="182550"/>
    <xdr:sp macro="_xll.MC_OnBranchLabelClick" textlink="">
      <xdr:nvSpPr>
        <xdr:cNvPr id="185" name="MC_BN_C_price_co2_poor_T_co2_poor_high">
          <a:extLst>
            <a:ext uri="{FF2B5EF4-FFF2-40B4-BE49-F238E27FC236}">
              <a16:creationId xmlns:a16="http://schemas.microsoft.com/office/drawing/2014/main" id="{301A5F04-F1ED-477A-F98B-9468567CF98C}"/>
            </a:ext>
          </a:extLst>
        </xdr:cNvPr>
        <xdr:cNvSpPr txBox="1"/>
      </xdr:nvSpPr>
      <xdr:spPr>
        <a:xfrm>
          <a:off x="7720647" y="7090601"/>
          <a:ext cx="528606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High Price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84732</xdr:colOff>
      <xdr:row>39</xdr:row>
      <xdr:rowOff>187956</xdr:rowOff>
    </xdr:from>
    <xdr:to>
      <xdr:col>5</xdr:col>
      <xdr:colOff>47626</xdr:colOff>
      <xdr:row>42</xdr:row>
      <xdr:rowOff>6351</xdr:rowOff>
    </xdr:to>
    <xdr:sp macro="" textlink="">
      <xdr:nvSpPr>
        <xdr:cNvPr id="186" name="MC_BR_C_price_co2_poor_T_co2_poor_mid">
          <a:extLst>
            <a:ext uri="{FF2B5EF4-FFF2-40B4-BE49-F238E27FC236}">
              <a16:creationId xmlns:a16="http://schemas.microsoft.com/office/drawing/2014/main" id="{D3FF5D3D-9439-B44D-4E12-0135B209306C}"/>
            </a:ext>
          </a:extLst>
        </xdr:cNvPr>
        <xdr:cNvSpPr/>
      </xdr:nvSpPr>
      <xdr:spPr>
        <a:xfrm>
          <a:off x="7518995" y="7560306"/>
          <a:ext cx="2520356" cy="389895"/>
        </a:xfrm>
        <a:custGeom>
          <a:avLst/>
          <a:gdLst/>
          <a:ahLst/>
          <a:cxnLst/>
          <a:rect l="0" t="0" r="0" b="0"/>
          <a:pathLst>
            <a:path w="2520356" h="389895">
              <a:moveTo>
                <a:pt x="11637" y="0"/>
              </a:moveTo>
              <a:lnTo>
                <a:pt x="178261" y="381000"/>
              </a:lnTo>
              <a:lnTo>
                <a:pt x="172443" y="377194"/>
              </a:lnTo>
              <a:lnTo>
                <a:pt x="2520355" y="377194"/>
              </a:lnTo>
              <a:lnTo>
                <a:pt x="2520355" y="389894"/>
              </a:lnTo>
              <a:lnTo>
                <a:pt x="172443" y="389894"/>
              </a:lnTo>
              <a:lnTo>
                <a:pt x="166624" y="386088"/>
              </a:lnTo>
              <a:lnTo>
                <a:pt x="0" y="508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41</xdr:row>
      <xdr:rowOff>99251</xdr:rowOff>
    </xdr:from>
    <xdr:ext cx="482953" cy="182550"/>
    <xdr:sp macro="_xll.MC_OnBranchLabelClick" textlink="">
      <xdr:nvSpPr>
        <xdr:cNvPr id="187" name="MC_BN_C_price_co2_poor_T_co2_poor_mid">
          <a:extLst>
            <a:ext uri="{FF2B5EF4-FFF2-40B4-BE49-F238E27FC236}">
              <a16:creationId xmlns:a16="http://schemas.microsoft.com/office/drawing/2014/main" id="{86C43C96-9D8A-AA14-7D92-DEE443B5F8F0}"/>
            </a:ext>
          </a:extLst>
        </xdr:cNvPr>
        <xdr:cNvSpPr txBox="1"/>
      </xdr:nvSpPr>
      <xdr:spPr>
        <a:xfrm>
          <a:off x="7720647" y="7852601"/>
          <a:ext cx="482953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Mid Price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84347</xdr:colOff>
      <xdr:row>39</xdr:row>
      <xdr:rowOff>189143</xdr:rowOff>
    </xdr:from>
    <xdr:to>
      <xdr:col>5</xdr:col>
      <xdr:colOff>47626</xdr:colOff>
      <xdr:row>44</xdr:row>
      <xdr:rowOff>6351</xdr:rowOff>
    </xdr:to>
    <xdr:sp macro="" textlink="">
      <xdr:nvSpPr>
        <xdr:cNvPr id="188" name="MC_BR_C_price_co2_poor_T_co2_poor_low">
          <a:extLst>
            <a:ext uri="{FF2B5EF4-FFF2-40B4-BE49-F238E27FC236}">
              <a16:creationId xmlns:a16="http://schemas.microsoft.com/office/drawing/2014/main" id="{C9A3832F-5F0C-F813-BA0F-64E283DB6F49}"/>
            </a:ext>
          </a:extLst>
        </xdr:cNvPr>
        <xdr:cNvSpPr/>
      </xdr:nvSpPr>
      <xdr:spPr>
        <a:xfrm>
          <a:off x="7518610" y="7561493"/>
          <a:ext cx="2520741" cy="769708"/>
        </a:xfrm>
        <a:custGeom>
          <a:avLst/>
          <a:gdLst/>
          <a:ahLst/>
          <a:cxnLst/>
          <a:rect l="0" t="0" r="0" b="0"/>
          <a:pathLst>
            <a:path w="2520741" h="769708">
              <a:moveTo>
                <a:pt x="12407" y="0"/>
              </a:moveTo>
              <a:lnTo>
                <a:pt x="179031" y="762000"/>
              </a:lnTo>
              <a:lnTo>
                <a:pt x="172828" y="757007"/>
              </a:lnTo>
              <a:lnTo>
                <a:pt x="2520740" y="757007"/>
              </a:lnTo>
              <a:lnTo>
                <a:pt x="2520740" y="769707"/>
              </a:lnTo>
              <a:lnTo>
                <a:pt x="172828" y="769707"/>
              </a:lnTo>
              <a:lnTo>
                <a:pt x="166624" y="764714"/>
              </a:lnTo>
              <a:lnTo>
                <a:pt x="0" y="271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43</xdr:row>
      <xdr:rowOff>99251</xdr:rowOff>
    </xdr:from>
    <xdr:ext cx="505844" cy="182550"/>
    <xdr:sp macro="_xll.MC_OnBranchLabelClick" textlink="">
      <xdr:nvSpPr>
        <xdr:cNvPr id="189" name="MC_BN_C_price_co2_poor_T_co2_poor_low">
          <a:extLst>
            <a:ext uri="{FF2B5EF4-FFF2-40B4-BE49-F238E27FC236}">
              <a16:creationId xmlns:a16="http://schemas.microsoft.com/office/drawing/2014/main" id="{8A6DBDAE-9DE2-89FB-7442-4155D273D39F}"/>
            </a:ext>
          </a:extLst>
        </xdr:cNvPr>
        <xdr:cNvSpPr txBox="1"/>
      </xdr:nvSpPr>
      <xdr:spPr>
        <a:xfrm>
          <a:off x="7720647" y="8233601"/>
          <a:ext cx="505844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Low Price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84267</xdr:colOff>
      <xdr:row>51</xdr:row>
      <xdr:rowOff>184150</xdr:rowOff>
    </xdr:from>
    <xdr:to>
      <xdr:col>4</xdr:col>
      <xdr:colOff>47626</xdr:colOff>
      <xdr:row>58</xdr:row>
      <xdr:rowOff>917</xdr:rowOff>
    </xdr:to>
    <xdr:sp macro="" textlink="">
      <xdr:nvSpPr>
        <xdr:cNvPr id="190" name="MC_BR_C_wag_response_C_price_wag_good">
          <a:extLst>
            <a:ext uri="{FF2B5EF4-FFF2-40B4-BE49-F238E27FC236}">
              <a16:creationId xmlns:a16="http://schemas.microsoft.com/office/drawing/2014/main" id="{DFE939BA-6222-3E55-1ED3-42297ED9733E}"/>
            </a:ext>
          </a:extLst>
        </xdr:cNvPr>
        <xdr:cNvSpPr/>
      </xdr:nvSpPr>
      <xdr:spPr>
        <a:xfrm>
          <a:off x="5042030" y="9842500"/>
          <a:ext cx="2439859" cy="1150267"/>
        </a:xfrm>
        <a:custGeom>
          <a:avLst/>
          <a:gdLst/>
          <a:ahLst/>
          <a:cxnLst/>
          <a:rect l="0" t="0" r="0" b="0"/>
          <a:pathLst>
            <a:path w="2439859" h="1150267">
              <a:moveTo>
                <a:pt x="0" y="1148434"/>
              </a:moveTo>
              <a:lnTo>
                <a:pt x="166624" y="5434"/>
              </a:lnTo>
              <a:lnTo>
                <a:pt x="172908" y="0"/>
              </a:lnTo>
              <a:lnTo>
                <a:pt x="2439858" y="0"/>
              </a:lnTo>
              <a:lnTo>
                <a:pt x="2439858" y="12700"/>
              </a:lnTo>
              <a:lnTo>
                <a:pt x="172908" y="12700"/>
              </a:lnTo>
              <a:lnTo>
                <a:pt x="179191" y="7266"/>
              </a:lnTo>
              <a:lnTo>
                <a:pt x="12567" y="1150266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286384</xdr:colOff>
      <xdr:row>51</xdr:row>
      <xdr:rowOff>99251</xdr:rowOff>
    </xdr:from>
    <xdr:ext cx="1332929" cy="182550"/>
    <xdr:sp macro="_xll.MC_OnBranchLabelClick" textlink="">
      <xdr:nvSpPr>
        <xdr:cNvPr id="191" name="MC_BN_C_wag_response_C_price_wag_good">
          <a:extLst>
            <a:ext uri="{FF2B5EF4-FFF2-40B4-BE49-F238E27FC236}">
              <a16:creationId xmlns:a16="http://schemas.microsoft.com/office/drawing/2014/main" id="{DFE248EF-DF8A-EA9D-5DE7-33EBD23C5EE2}"/>
            </a:ext>
          </a:extLst>
        </xdr:cNvPr>
        <xdr:cNvSpPr txBox="1"/>
      </xdr:nvSpPr>
      <xdr:spPr>
        <a:xfrm>
          <a:off x="5244147" y="9757601"/>
          <a:ext cx="1332929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Good Incremental Recovery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84347</xdr:colOff>
      <xdr:row>57</xdr:row>
      <xdr:rowOff>189143</xdr:rowOff>
    </xdr:from>
    <xdr:to>
      <xdr:col>4</xdr:col>
      <xdr:colOff>47626</xdr:colOff>
      <xdr:row>62</xdr:row>
      <xdr:rowOff>6351</xdr:rowOff>
    </xdr:to>
    <xdr:sp macro="" textlink="">
      <xdr:nvSpPr>
        <xdr:cNvPr id="192" name="MC_BR_C_wag_response_C_price_wag_mod">
          <a:extLst>
            <a:ext uri="{FF2B5EF4-FFF2-40B4-BE49-F238E27FC236}">
              <a16:creationId xmlns:a16="http://schemas.microsoft.com/office/drawing/2014/main" id="{1E9665A8-741C-0670-B865-11321E3CF533}"/>
            </a:ext>
          </a:extLst>
        </xdr:cNvPr>
        <xdr:cNvSpPr/>
      </xdr:nvSpPr>
      <xdr:spPr>
        <a:xfrm>
          <a:off x="5042110" y="10990493"/>
          <a:ext cx="2439779" cy="769708"/>
        </a:xfrm>
        <a:custGeom>
          <a:avLst/>
          <a:gdLst/>
          <a:ahLst/>
          <a:cxnLst/>
          <a:rect l="0" t="0" r="0" b="0"/>
          <a:pathLst>
            <a:path w="2439779" h="769708">
              <a:moveTo>
                <a:pt x="12407" y="0"/>
              </a:moveTo>
              <a:lnTo>
                <a:pt x="179031" y="762000"/>
              </a:lnTo>
              <a:lnTo>
                <a:pt x="172828" y="757007"/>
              </a:lnTo>
              <a:lnTo>
                <a:pt x="2439778" y="757007"/>
              </a:lnTo>
              <a:lnTo>
                <a:pt x="2439778" y="769707"/>
              </a:lnTo>
              <a:lnTo>
                <a:pt x="172828" y="769707"/>
              </a:lnTo>
              <a:lnTo>
                <a:pt x="166624" y="764714"/>
              </a:lnTo>
              <a:lnTo>
                <a:pt x="0" y="271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286384</xdr:colOff>
      <xdr:row>61</xdr:row>
      <xdr:rowOff>99251</xdr:rowOff>
    </xdr:from>
    <xdr:ext cx="950773" cy="182550"/>
    <xdr:sp macro="_xll.MC_OnBranchLabelClick" textlink="">
      <xdr:nvSpPr>
        <xdr:cNvPr id="193" name="MC_BN_C_wag_response_C_price_wag_mod">
          <a:extLst>
            <a:ext uri="{FF2B5EF4-FFF2-40B4-BE49-F238E27FC236}">
              <a16:creationId xmlns:a16="http://schemas.microsoft.com/office/drawing/2014/main" id="{1A1DFBD0-AA9B-E614-2E7C-DE2A3FEB3C16}"/>
            </a:ext>
          </a:extLst>
        </xdr:cNvPr>
        <xdr:cNvSpPr txBox="1"/>
      </xdr:nvSpPr>
      <xdr:spPr>
        <a:xfrm>
          <a:off x="5244147" y="11662601"/>
          <a:ext cx="950773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Moderate Recovery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84225</xdr:colOff>
      <xdr:row>57</xdr:row>
      <xdr:rowOff>189947</xdr:rowOff>
    </xdr:from>
    <xdr:to>
      <xdr:col>4</xdr:col>
      <xdr:colOff>47626</xdr:colOff>
      <xdr:row>68</xdr:row>
      <xdr:rowOff>6351</xdr:rowOff>
    </xdr:to>
    <xdr:sp macro="" textlink="">
      <xdr:nvSpPr>
        <xdr:cNvPr id="194" name="MC_BR_C_wag_response_T_wag_minimal">
          <a:extLst>
            <a:ext uri="{FF2B5EF4-FFF2-40B4-BE49-F238E27FC236}">
              <a16:creationId xmlns:a16="http://schemas.microsoft.com/office/drawing/2014/main" id="{A011B1D0-F649-26AD-2FBD-D6AD79D9335C}"/>
            </a:ext>
          </a:extLst>
        </xdr:cNvPr>
        <xdr:cNvSpPr/>
      </xdr:nvSpPr>
      <xdr:spPr>
        <a:xfrm>
          <a:off x="5041988" y="10991297"/>
          <a:ext cx="2439901" cy="1911904"/>
        </a:xfrm>
        <a:custGeom>
          <a:avLst/>
          <a:gdLst/>
          <a:ahLst/>
          <a:cxnLst/>
          <a:rect l="0" t="0" r="0" b="0"/>
          <a:pathLst>
            <a:path w="2439901" h="1911904">
              <a:moveTo>
                <a:pt x="12652" y="0"/>
              </a:moveTo>
              <a:lnTo>
                <a:pt x="179275" y="1905000"/>
              </a:lnTo>
              <a:lnTo>
                <a:pt x="172950" y="1899203"/>
              </a:lnTo>
              <a:lnTo>
                <a:pt x="2439900" y="1899203"/>
              </a:lnTo>
              <a:lnTo>
                <a:pt x="2439900" y="1911903"/>
              </a:lnTo>
              <a:lnTo>
                <a:pt x="172950" y="1911903"/>
              </a:lnTo>
              <a:lnTo>
                <a:pt x="166624" y="1906106"/>
              </a:lnTo>
              <a:lnTo>
                <a:pt x="0" y="1106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286384</xdr:colOff>
      <xdr:row>67</xdr:row>
      <xdr:rowOff>99251</xdr:rowOff>
    </xdr:from>
    <xdr:ext cx="745269" cy="182550"/>
    <xdr:sp macro="_xll.MC_OnBranchLabelClick" textlink="">
      <xdr:nvSpPr>
        <xdr:cNvPr id="195" name="MC_BN_C_wag_response_T_wag_minimal">
          <a:extLst>
            <a:ext uri="{FF2B5EF4-FFF2-40B4-BE49-F238E27FC236}">
              <a16:creationId xmlns:a16="http://schemas.microsoft.com/office/drawing/2014/main" id="{06D3E20D-1113-52B1-03DD-82921FF00D1C}"/>
            </a:ext>
          </a:extLst>
        </xdr:cNvPr>
        <xdr:cNvSpPr txBox="1"/>
      </xdr:nvSpPr>
      <xdr:spPr>
        <a:xfrm>
          <a:off x="5244147" y="12805601"/>
          <a:ext cx="745269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Minimal Impact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84732</xdr:colOff>
      <xdr:row>49</xdr:row>
      <xdr:rowOff>184150</xdr:rowOff>
    </xdr:from>
    <xdr:to>
      <xdr:col>5</xdr:col>
      <xdr:colOff>47626</xdr:colOff>
      <xdr:row>52</xdr:row>
      <xdr:rowOff>2545</xdr:rowOff>
    </xdr:to>
    <xdr:sp macro="" textlink="">
      <xdr:nvSpPr>
        <xdr:cNvPr id="196" name="MC_BR_C_price_wag_good_T_wag_good_high">
          <a:extLst>
            <a:ext uri="{FF2B5EF4-FFF2-40B4-BE49-F238E27FC236}">
              <a16:creationId xmlns:a16="http://schemas.microsoft.com/office/drawing/2014/main" id="{BFF646C9-E557-3A6F-8623-E948F2DCB38D}"/>
            </a:ext>
          </a:extLst>
        </xdr:cNvPr>
        <xdr:cNvSpPr/>
      </xdr:nvSpPr>
      <xdr:spPr>
        <a:xfrm>
          <a:off x="7518995" y="9461500"/>
          <a:ext cx="2520356" cy="389895"/>
        </a:xfrm>
        <a:custGeom>
          <a:avLst/>
          <a:gdLst/>
          <a:ahLst/>
          <a:cxnLst/>
          <a:rect l="0" t="0" r="0" b="0"/>
          <a:pathLst>
            <a:path w="2520356" h="389895">
              <a:moveTo>
                <a:pt x="0" y="384806"/>
              </a:moveTo>
              <a:lnTo>
                <a:pt x="166624" y="3806"/>
              </a:lnTo>
              <a:lnTo>
                <a:pt x="172443" y="0"/>
              </a:lnTo>
              <a:lnTo>
                <a:pt x="2520355" y="0"/>
              </a:lnTo>
              <a:lnTo>
                <a:pt x="2520355" y="12700"/>
              </a:lnTo>
              <a:lnTo>
                <a:pt x="172443" y="12700"/>
              </a:lnTo>
              <a:lnTo>
                <a:pt x="178261" y="8894"/>
              </a:lnTo>
              <a:lnTo>
                <a:pt x="11637" y="38989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49</xdr:row>
      <xdr:rowOff>99251</xdr:rowOff>
    </xdr:from>
    <xdr:ext cx="528606" cy="182550"/>
    <xdr:sp macro="_xll.MC_OnBranchLabelClick" textlink="">
      <xdr:nvSpPr>
        <xdr:cNvPr id="197" name="MC_BN_C_price_wag_good_T_wag_good_high">
          <a:extLst>
            <a:ext uri="{FF2B5EF4-FFF2-40B4-BE49-F238E27FC236}">
              <a16:creationId xmlns:a16="http://schemas.microsoft.com/office/drawing/2014/main" id="{01C820B2-DF84-BCCF-54CE-4DB9187085B7}"/>
            </a:ext>
          </a:extLst>
        </xdr:cNvPr>
        <xdr:cNvSpPr txBox="1"/>
      </xdr:nvSpPr>
      <xdr:spPr>
        <a:xfrm>
          <a:off x="7720647" y="9376601"/>
          <a:ext cx="528606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High Price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84732</xdr:colOff>
      <xdr:row>51</xdr:row>
      <xdr:rowOff>187956</xdr:rowOff>
    </xdr:from>
    <xdr:to>
      <xdr:col>5</xdr:col>
      <xdr:colOff>47626</xdr:colOff>
      <xdr:row>54</xdr:row>
      <xdr:rowOff>6351</xdr:rowOff>
    </xdr:to>
    <xdr:sp macro="" textlink="">
      <xdr:nvSpPr>
        <xdr:cNvPr id="198" name="MC_BR_C_price_wag_good_T_wag_good_mid">
          <a:extLst>
            <a:ext uri="{FF2B5EF4-FFF2-40B4-BE49-F238E27FC236}">
              <a16:creationId xmlns:a16="http://schemas.microsoft.com/office/drawing/2014/main" id="{46C0830C-570B-371F-B0AE-E03F475D6193}"/>
            </a:ext>
          </a:extLst>
        </xdr:cNvPr>
        <xdr:cNvSpPr/>
      </xdr:nvSpPr>
      <xdr:spPr>
        <a:xfrm>
          <a:off x="7518995" y="9846306"/>
          <a:ext cx="2520356" cy="389895"/>
        </a:xfrm>
        <a:custGeom>
          <a:avLst/>
          <a:gdLst/>
          <a:ahLst/>
          <a:cxnLst/>
          <a:rect l="0" t="0" r="0" b="0"/>
          <a:pathLst>
            <a:path w="2520356" h="389895">
              <a:moveTo>
                <a:pt x="11637" y="0"/>
              </a:moveTo>
              <a:lnTo>
                <a:pt x="178261" y="381000"/>
              </a:lnTo>
              <a:lnTo>
                <a:pt x="172443" y="377194"/>
              </a:lnTo>
              <a:lnTo>
                <a:pt x="2520355" y="377194"/>
              </a:lnTo>
              <a:lnTo>
                <a:pt x="2520355" y="389894"/>
              </a:lnTo>
              <a:lnTo>
                <a:pt x="172443" y="389894"/>
              </a:lnTo>
              <a:lnTo>
                <a:pt x="166624" y="386088"/>
              </a:lnTo>
              <a:lnTo>
                <a:pt x="0" y="508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53</xdr:row>
      <xdr:rowOff>99251</xdr:rowOff>
    </xdr:from>
    <xdr:ext cx="482953" cy="182550"/>
    <xdr:sp macro="_xll.MC_OnBranchLabelClick" textlink="">
      <xdr:nvSpPr>
        <xdr:cNvPr id="199" name="MC_BN_C_price_wag_good_T_wag_good_mid">
          <a:extLst>
            <a:ext uri="{FF2B5EF4-FFF2-40B4-BE49-F238E27FC236}">
              <a16:creationId xmlns:a16="http://schemas.microsoft.com/office/drawing/2014/main" id="{F7549FC6-2076-85EC-E21E-63D87FEDBFB0}"/>
            </a:ext>
          </a:extLst>
        </xdr:cNvPr>
        <xdr:cNvSpPr txBox="1"/>
      </xdr:nvSpPr>
      <xdr:spPr>
        <a:xfrm>
          <a:off x="7720647" y="10138601"/>
          <a:ext cx="482953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Mid Price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84347</xdr:colOff>
      <xdr:row>51</xdr:row>
      <xdr:rowOff>189143</xdr:rowOff>
    </xdr:from>
    <xdr:to>
      <xdr:col>5</xdr:col>
      <xdr:colOff>47626</xdr:colOff>
      <xdr:row>56</xdr:row>
      <xdr:rowOff>6351</xdr:rowOff>
    </xdr:to>
    <xdr:sp macro="" textlink="">
      <xdr:nvSpPr>
        <xdr:cNvPr id="200" name="MC_BR_C_price_wag_good_T_wag_good_low">
          <a:extLst>
            <a:ext uri="{FF2B5EF4-FFF2-40B4-BE49-F238E27FC236}">
              <a16:creationId xmlns:a16="http://schemas.microsoft.com/office/drawing/2014/main" id="{FE973CC2-DD5E-36A3-5C4A-0FE4AED28B10}"/>
            </a:ext>
          </a:extLst>
        </xdr:cNvPr>
        <xdr:cNvSpPr/>
      </xdr:nvSpPr>
      <xdr:spPr>
        <a:xfrm>
          <a:off x="7518610" y="9847493"/>
          <a:ext cx="2520741" cy="769708"/>
        </a:xfrm>
        <a:custGeom>
          <a:avLst/>
          <a:gdLst/>
          <a:ahLst/>
          <a:cxnLst/>
          <a:rect l="0" t="0" r="0" b="0"/>
          <a:pathLst>
            <a:path w="2520741" h="769708">
              <a:moveTo>
                <a:pt x="12407" y="0"/>
              </a:moveTo>
              <a:lnTo>
                <a:pt x="179031" y="762000"/>
              </a:lnTo>
              <a:lnTo>
                <a:pt x="172828" y="757007"/>
              </a:lnTo>
              <a:lnTo>
                <a:pt x="2520740" y="757007"/>
              </a:lnTo>
              <a:lnTo>
                <a:pt x="2520740" y="769707"/>
              </a:lnTo>
              <a:lnTo>
                <a:pt x="172828" y="769707"/>
              </a:lnTo>
              <a:lnTo>
                <a:pt x="166624" y="764714"/>
              </a:lnTo>
              <a:lnTo>
                <a:pt x="0" y="271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55</xdr:row>
      <xdr:rowOff>99251</xdr:rowOff>
    </xdr:from>
    <xdr:ext cx="505844" cy="182550"/>
    <xdr:sp macro="_xll.MC_OnBranchLabelClick" textlink="">
      <xdr:nvSpPr>
        <xdr:cNvPr id="201" name="MC_BN_C_price_wag_good_T_wag_good_low">
          <a:extLst>
            <a:ext uri="{FF2B5EF4-FFF2-40B4-BE49-F238E27FC236}">
              <a16:creationId xmlns:a16="http://schemas.microsoft.com/office/drawing/2014/main" id="{E77CF3E7-1B65-73BF-EF8A-F24558A8B769}"/>
            </a:ext>
          </a:extLst>
        </xdr:cNvPr>
        <xdr:cNvSpPr txBox="1"/>
      </xdr:nvSpPr>
      <xdr:spPr>
        <a:xfrm>
          <a:off x="7720647" y="10519601"/>
          <a:ext cx="505844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Low Price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84732</xdr:colOff>
      <xdr:row>59</xdr:row>
      <xdr:rowOff>184150</xdr:rowOff>
    </xdr:from>
    <xdr:to>
      <xdr:col>5</xdr:col>
      <xdr:colOff>47626</xdr:colOff>
      <xdr:row>62</xdr:row>
      <xdr:rowOff>2545</xdr:rowOff>
    </xdr:to>
    <xdr:sp macro="" textlink="">
      <xdr:nvSpPr>
        <xdr:cNvPr id="202" name="MC_BR_C_price_wag_mod_T_wag_mod_high">
          <a:extLst>
            <a:ext uri="{FF2B5EF4-FFF2-40B4-BE49-F238E27FC236}">
              <a16:creationId xmlns:a16="http://schemas.microsoft.com/office/drawing/2014/main" id="{EC6E8BC9-2718-4D32-66E4-4FEC20A34F1F}"/>
            </a:ext>
          </a:extLst>
        </xdr:cNvPr>
        <xdr:cNvSpPr/>
      </xdr:nvSpPr>
      <xdr:spPr>
        <a:xfrm>
          <a:off x="7518995" y="11366500"/>
          <a:ext cx="2520356" cy="389895"/>
        </a:xfrm>
        <a:custGeom>
          <a:avLst/>
          <a:gdLst/>
          <a:ahLst/>
          <a:cxnLst/>
          <a:rect l="0" t="0" r="0" b="0"/>
          <a:pathLst>
            <a:path w="2520356" h="389895">
              <a:moveTo>
                <a:pt x="0" y="384806"/>
              </a:moveTo>
              <a:lnTo>
                <a:pt x="166624" y="3806"/>
              </a:lnTo>
              <a:lnTo>
                <a:pt x="172443" y="0"/>
              </a:lnTo>
              <a:lnTo>
                <a:pt x="2520355" y="0"/>
              </a:lnTo>
              <a:lnTo>
                <a:pt x="2520355" y="12700"/>
              </a:lnTo>
              <a:lnTo>
                <a:pt x="172443" y="12700"/>
              </a:lnTo>
              <a:lnTo>
                <a:pt x="178261" y="8894"/>
              </a:lnTo>
              <a:lnTo>
                <a:pt x="11637" y="38989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59</xdr:row>
      <xdr:rowOff>99251</xdr:rowOff>
    </xdr:from>
    <xdr:ext cx="528606" cy="182550"/>
    <xdr:sp macro="_xll.MC_OnBranchLabelClick" textlink="">
      <xdr:nvSpPr>
        <xdr:cNvPr id="203" name="MC_BN_C_price_wag_mod_T_wag_mod_high">
          <a:extLst>
            <a:ext uri="{FF2B5EF4-FFF2-40B4-BE49-F238E27FC236}">
              <a16:creationId xmlns:a16="http://schemas.microsoft.com/office/drawing/2014/main" id="{E6CCF70E-9DED-21CD-1ACB-E7F782784A37}"/>
            </a:ext>
          </a:extLst>
        </xdr:cNvPr>
        <xdr:cNvSpPr txBox="1"/>
      </xdr:nvSpPr>
      <xdr:spPr>
        <a:xfrm>
          <a:off x="7720647" y="11281601"/>
          <a:ext cx="528606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High Price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84732</xdr:colOff>
      <xdr:row>61</xdr:row>
      <xdr:rowOff>187956</xdr:rowOff>
    </xdr:from>
    <xdr:to>
      <xdr:col>5</xdr:col>
      <xdr:colOff>47626</xdr:colOff>
      <xdr:row>64</xdr:row>
      <xdr:rowOff>6351</xdr:rowOff>
    </xdr:to>
    <xdr:sp macro="" textlink="">
      <xdr:nvSpPr>
        <xdr:cNvPr id="204" name="MC_BR_C_price_wag_mod_T_wag_mod_mid">
          <a:extLst>
            <a:ext uri="{FF2B5EF4-FFF2-40B4-BE49-F238E27FC236}">
              <a16:creationId xmlns:a16="http://schemas.microsoft.com/office/drawing/2014/main" id="{DD9AB075-B5F9-6C6B-8ECF-D0927C8271DB}"/>
            </a:ext>
          </a:extLst>
        </xdr:cNvPr>
        <xdr:cNvSpPr/>
      </xdr:nvSpPr>
      <xdr:spPr>
        <a:xfrm>
          <a:off x="7518995" y="11751306"/>
          <a:ext cx="2520356" cy="389895"/>
        </a:xfrm>
        <a:custGeom>
          <a:avLst/>
          <a:gdLst/>
          <a:ahLst/>
          <a:cxnLst/>
          <a:rect l="0" t="0" r="0" b="0"/>
          <a:pathLst>
            <a:path w="2520356" h="389895">
              <a:moveTo>
                <a:pt x="11637" y="0"/>
              </a:moveTo>
              <a:lnTo>
                <a:pt x="178261" y="381000"/>
              </a:lnTo>
              <a:lnTo>
                <a:pt x="172443" y="377194"/>
              </a:lnTo>
              <a:lnTo>
                <a:pt x="2520355" y="377194"/>
              </a:lnTo>
              <a:lnTo>
                <a:pt x="2520355" y="389894"/>
              </a:lnTo>
              <a:lnTo>
                <a:pt x="172443" y="389894"/>
              </a:lnTo>
              <a:lnTo>
                <a:pt x="166624" y="386088"/>
              </a:lnTo>
              <a:lnTo>
                <a:pt x="0" y="508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63</xdr:row>
      <xdr:rowOff>99251</xdr:rowOff>
    </xdr:from>
    <xdr:ext cx="482953" cy="182550"/>
    <xdr:sp macro="_xll.MC_OnBranchLabelClick" textlink="">
      <xdr:nvSpPr>
        <xdr:cNvPr id="205" name="MC_BN_C_price_wag_mod_T_wag_mod_mid">
          <a:extLst>
            <a:ext uri="{FF2B5EF4-FFF2-40B4-BE49-F238E27FC236}">
              <a16:creationId xmlns:a16="http://schemas.microsoft.com/office/drawing/2014/main" id="{05ED1027-2A6E-537B-07A7-87CD1166A1FF}"/>
            </a:ext>
          </a:extLst>
        </xdr:cNvPr>
        <xdr:cNvSpPr txBox="1"/>
      </xdr:nvSpPr>
      <xdr:spPr>
        <a:xfrm>
          <a:off x="7720647" y="12043601"/>
          <a:ext cx="482953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Mid Price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84347</xdr:colOff>
      <xdr:row>61</xdr:row>
      <xdr:rowOff>189143</xdr:rowOff>
    </xdr:from>
    <xdr:to>
      <xdr:col>5</xdr:col>
      <xdr:colOff>47626</xdr:colOff>
      <xdr:row>66</xdr:row>
      <xdr:rowOff>6351</xdr:rowOff>
    </xdr:to>
    <xdr:sp macro="" textlink="">
      <xdr:nvSpPr>
        <xdr:cNvPr id="206" name="MC_BR_C_price_wag_mod_T_wag_mod_low">
          <a:extLst>
            <a:ext uri="{FF2B5EF4-FFF2-40B4-BE49-F238E27FC236}">
              <a16:creationId xmlns:a16="http://schemas.microsoft.com/office/drawing/2014/main" id="{14A1C72B-AF46-6A90-89A2-2BF5FBCA8261}"/>
            </a:ext>
          </a:extLst>
        </xdr:cNvPr>
        <xdr:cNvSpPr/>
      </xdr:nvSpPr>
      <xdr:spPr>
        <a:xfrm>
          <a:off x="7518610" y="11752493"/>
          <a:ext cx="2520741" cy="769708"/>
        </a:xfrm>
        <a:custGeom>
          <a:avLst/>
          <a:gdLst/>
          <a:ahLst/>
          <a:cxnLst/>
          <a:rect l="0" t="0" r="0" b="0"/>
          <a:pathLst>
            <a:path w="2520741" h="769708">
              <a:moveTo>
                <a:pt x="12407" y="0"/>
              </a:moveTo>
              <a:lnTo>
                <a:pt x="179031" y="762000"/>
              </a:lnTo>
              <a:lnTo>
                <a:pt x="172828" y="757007"/>
              </a:lnTo>
              <a:lnTo>
                <a:pt x="2520740" y="757007"/>
              </a:lnTo>
              <a:lnTo>
                <a:pt x="2520740" y="769707"/>
              </a:lnTo>
              <a:lnTo>
                <a:pt x="172828" y="769707"/>
              </a:lnTo>
              <a:lnTo>
                <a:pt x="166624" y="764714"/>
              </a:lnTo>
              <a:lnTo>
                <a:pt x="0" y="271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65</xdr:row>
      <xdr:rowOff>99251</xdr:rowOff>
    </xdr:from>
    <xdr:ext cx="505844" cy="182550"/>
    <xdr:sp macro="_xll.MC_OnBranchLabelClick" textlink="">
      <xdr:nvSpPr>
        <xdr:cNvPr id="207" name="MC_BN_C_price_wag_mod_T_wag_mod_low">
          <a:extLst>
            <a:ext uri="{FF2B5EF4-FFF2-40B4-BE49-F238E27FC236}">
              <a16:creationId xmlns:a16="http://schemas.microsoft.com/office/drawing/2014/main" id="{B51958D8-39E0-249E-937A-9ED1D6A57170}"/>
            </a:ext>
          </a:extLst>
        </xdr:cNvPr>
        <xdr:cNvSpPr txBox="1"/>
      </xdr:nvSpPr>
      <xdr:spPr>
        <a:xfrm>
          <a:off x="7720647" y="12424601"/>
          <a:ext cx="505844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Low Price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84347</xdr:colOff>
      <xdr:row>77</xdr:row>
      <xdr:rowOff>184150</xdr:rowOff>
    </xdr:from>
    <xdr:to>
      <xdr:col>4</xdr:col>
      <xdr:colOff>47626</xdr:colOff>
      <xdr:row>82</xdr:row>
      <xdr:rowOff>1358</xdr:rowOff>
    </xdr:to>
    <xdr:sp macro="" textlink="">
      <xdr:nvSpPr>
        <xdr:cNvPr id="208" name="MC_BR_C_polymer_pilot_D_polymer_expand">
          <a:extLst>
            <a:ext uri="{FF2B5EF4-FFF2-40B4-BE49-F238E27FC236}">
              <a16:creationId xmlns:a16="http://schemas.microsoft.com/office/drawing/2014/main" id="{76B525E1-922B-F284-4BC5-18FDF4DE5B2E}"/>
            </a:ext>
          </a:extLst>
        </xdr:cNvPr>
        <xdr:cNvSpPr/>
      </xdr:nvSpPr>
      <xdr:spPr>
        <a:xfrm>
          <a:off x="5042110" y="14795500"/>
          <a:ext cx="2439779" cy="769708"/>
        </a:xfrm>
        <a:custGeom>
          <a:avLst/>
          <a:gdLst/>
          <a:ahLst/>
          <a:cxnLst/>
          <a:rect l="0" t="0" r="0" b="0"/>
          <a:pathLst>
            <a:path w="2439779" h="769708">
              <a:moveTo>
                <a:pt x="0" y="766993"/>
              </a:moveTo>
              <a:lnTo>
                <a:pt x="166624" y="4993"/>
              </a:lnTo>
              <a:lnTo>
                <a:pt x="172828" y="0"/>
              </a:lnTo>
              <a:lnTo>
                <a:pt x="2439778" y="0"/>
              </a:lnTo>
              <a:lnTo>
                <a:pt x="2439778" y="12700"/>
              </a:lnTo>
              <a:lnTo>
                <a:pt x="172828" y="12700"/>
              </a:lnTo>
              <a:lnTo>
                <a:pt x="179031" y="7707"/>
              </a:lnTo>
              <a:lnTo>
                <a:pt x="12407" y="769707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286384</xdr:colOff>
      <xdr:row>77</xdr:row>
      <xdr:rowOff>99250</xdr:rowOff>
    </xdr:from>
    <xdr:ext cx="750975" cy="182550"/>
    <xdr:sp macro="_xll.MC_OnBranchLabelClick" textlink="">
      <xdr:nvSpPr>
        <xdr:cNvPr id="209" name="MC_BN_C_polymer_pilot_D_polymer_expand">
          <a:extLst>
            <a:ext uri="{FF2B5EF4-FFF2-40B4-BE49-F238E27FC236}">
              <a16:creationId xmlns:a16="http://schemas.microsoft.com/office/drawing/2014/main" id="{5C1A0B25-6FD8-4B1D-2B0D-6B06787B9CCA}"/>
            </a:ext>
          </a:extLst>
        </xdr:cNvPr>
        <xdr:cNvSpPr txBox="1"/>
      </xdr:nvSpPr>
      <xdr:spPr>
        <a:xfrm>
          <a:off x="5244147" y="14710600"/>
          <a:ext cx="750975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Very Promising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84225</xdr:colOff>
      <xdr:row>81</xdr:row>
      <xdr:rowOff>189947</xdr:rowOff>
    </xdr:from>
    <xdr:to>
      <xdr:col>4</xdr:col>
      <xdr:colOff>47626</xdr:colOff>
      <xdr:row>92</xdr:row>
      <xdr:rowOff>6351</xdr:rowOff>
    </xdr:to>
    <xdr:sp macro="" textlink="">
      <xdr:nvSpPr>
        <xdr:cNvPr id="210" name="MC_BR_C_polymer_pilot_D_polymer_expand_mod">
          <a:extLst>
            <a:ext uri="{FF2B5EF4-FFF2-40B4-BE49-F238E27FC236}">
              <a16:creationId xmlns:a16="http://schemas.microsoft.com/office/drawing/2014/main" id="{932CFC44-C4E9-5BD0-6858-B1ED9629629B}"/>
            </a:ext>
          </a:extLst>
        </xdr:cNvPr>
        <xdr:cNvSpPr/>
      </xdr:nvSpPr>
      <xdr:spPr>
        <a:xfrm>
          <a:off x="5041988" y="15563297"/>
          <a:ext cx="2439901" cy="1911904"/>
        </a:xfrm>
        <a:custGeom>
          <a:avLst/>
          <a:gdLst/>
          <a:ahLst/>
          <a:cxnLst/>
          <a:rect l="0" t="0" r="0" b="0"/>
          <a:pathLst>
            <a:path w="2439901" h="1911904">
              <a:moveTo>
                <a:pt x="12652" y="0"/>
              </a:moveTo>
              <a:lnTo>
                <a:pt x="179275" y="1905000"/>
              </a:lnTo>
              <a:lnTo>
                <a:pt x="172950" y="1899203"/>
              </a:lnTo>
              <a:lnTo>
                <a:pt x="2439900" y="1899203"/>
              </a:lnTo>
              <a:lnTo>
                <a:pt x="2439900" y="1911903"/>
              </a:lnTo>
              <a:lnTo>
                <a:pt x="172950" y="1911903"/>
              </a:lnTo>
              <a:lnTo>
                <a:pt x="166624" y="1906106"/>
              </a:lnTo>
              <a:lnTo>
                <a:pt x="0" y="1106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286384</xdr:colOff>
      <xdr:row>91</xdr:row>
      <xdr:rowOff>99250</xdr:rowOff>
    </xdr:from>
    <xdr:ext cx="511487" cy="182550"/>
    <xdr:sp macro="_xll.MC_OnBranchLabelClick" textlink="">
      <xdr:nvSpPr>
        <xdr:cNvPr id="211" name="MC_BN_C_polymer_pilot_D_polymer_expand_mod">
          <a:extLst>
            <a:ext uri="{FF2B5EF4-FFF2-40B4-BE49-F238E27FC236}">
              <a16:creationId xmlns:a16="http://schemas.microsoft.com/office/drawing/2014/main" id="{97C11AA5-E7FC-F058-8F19-7A0FA6DCEB9C}"/>
            </a:ext>
          </a:extLst>
        </xdr:cNvPr>
        <xdr:cNvSpPr txBox="1"/>
      </xdr:nvSpPr>
      <xdr:spPr>
        <a:xfrm>
          <a:off x="5244147" y="17377600"/>
          <a:ext cx="511487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Promising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84213</xdr:colOff>
      <xdr:row>81</xdr:row>
      <xdr:rowOff>190105</xdr:rowOff>
    </xdr:from>
    <xdr:to>
      <xdr:col>4</xdr:col>
      <xdr:colOff>47626</xdr:colOff>
      <xdr:row>96</xdr:row>
      <xdr:rowOff>6351</xdr:rowOff>
    </xdr:to>
    <xdr:sp macro="" textlink="">
      <xdr:nvSpPr>
        <xdr:cNvPr id="212" name="MC_BR_C_polymer_pilot_T_polymer_inconc">
          <a:extLst>
            <a:ext uri="{FF2B5EF4-FFF2-40B4-BE49-F238E27FC236}">
              <a16:creationId xmlns:a16="http://schemas.microsoft.com/office/drawing/2014/main" id="{738681C6-1078-D1A2-2CB0-4590F0ADBC6D}"/>
            </a:ext>
          </a:extLst>
        </xdr:cNvPr>
        <xdr:cNvSpPr/>
      </xdr:nvSpPr>
      <xdr:spPr>
        <a:xfrm>
          <a:off x="5041976" y="15563455"/>
          <a:ext cx="2439913" cy="2673746"/>
        </a:xfrm>
        <a:custGeom>
          <a:avLst/>
          <a:gdLst/>
          <a:ahLst/>
          <a:cxnLst/>
          <a:rect l="0" t="0" r="0" b="0"/>
          <a:pathLst>
            <a:path w="2439913" h="2673746">
              <a:moveTo>
                <a:pt x="12675" y="0"/>
              </a:moveTo>
              <a:lnTo>
                <a:pt x="179299" y="2667000"/>
              </a:lnTo>
              <a:lnTo>
                <a:pt x="172962" y="2661045"/>
              </a:lnTo>
              <a:lnTo>
                <a:pt x="2439912" y="2661045"/>
              </a:lnTo>
              <a:lnTo>
                <a:pt x="2439912" y="2673745"/>
              </a:lnTo>
              <a:lnTo>
                <a:pt x="172962" y="2673745"/>
              </a:lnTo>
              <a:lnTo>
                <a:pt x="166624" y="2667790"/>
              </a:lnTo>
              <a:lnTo>
                <a:pt x="0" y="790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286384</xdr:colOff>
      <xdr:row>95</xdr:row>
      <xdr:rowOff>99250</xdr:rowOff>
    </xdr:from>
    <xdr:ext cx="619978" cy="182550"/>
    <xdr:sp macro="_xll.MC_OnBranchLabelClick" textlink="">
      <xdr:nvSpPr>
        <xdr:cNvPr id="213" name="MC_BN_C_polymer_pilot_T_polymer_inconc">
          <a:extLst>
            <a:ext uri="{FF2B5EF4-FFF2-40B4-BE49-F238E27FC236}">
              <a16:creationId xmlns:a16="http://schemas.microsoft.com/office/drawing/2014/main" id="{7B993304-F37C-7CD7-588B-F383667EF6B8}"/>
            </a:ext>
          </a:extLst>
        </xdr:cNvPr>
        <xdr:cNvSpPr txBox="1"/>
      </xdr:nvSpPr>
      <xdr:spPr>
        <a:xfrm>
          <a:off x="5244147" y="18139600"/>
          <a:ext cx="619978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Inconclusive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84210</xdr:colOff>
      <xdr:row>81</xdr:row>
      <xdr:rowOff>190153</xdr:rowOff>
    </xdr:from>
    <xdr:to>
      <xdr:col>4</xdr:col>
      <xdr:colOff>47626</xdr:colOff>
      <xdr:row>98</xdr:row>
      <xdr:rowOff>6351</xdr:rowOff>
    </xdr:to>
    <xdr:sp macro="" textlink="">
      <xdr:nvSpPr>
        <xdr:cNvPr id="214" name="MC_BR_C_polymer_pilot_T_polymer_fail">
          <a:extLst>
            <a:ext uri="{FF2B5EF4-FFF2-40B4-BE49-F238E27FC236}">
              <a16:creationId xmlns:a16="http://schemas.microsoft.com/office/drawing/2014/main" id="{81EC5275-885C-6C07-1971-A7458CCBB10F}"/>
            </a:ext>
          </a:extLst>
        </xdr:cNvPr>
        <xdr:cNvSpPr/>
      </xdr:nvSpPr>
      <xdr:spPr>
        <a:xfrm>
          <a:off x="5041973" y="15563503"/>
          <a:ext cx="2439916" cy="3054698"/>
        </a:xfrm>
        <a:custGeom>
          <a:avLst/>
          <a:gdLst/>
          <a:ahLst/>
          <a:cxnLst/>
          <a:rect l="0" t="0" r="0" b="0"/>
          <a:pathLst>
            <a:path w="2439916" h="3054698">
              <a:moveTo>
                <a:pt x="12681" y="0"/>
              </a:moveTo>
              <a:lnTo>
                <a:pt x="179305" y="3048000"/>
              </a:lnTo>
              <a:lnTo>
                <a:pt x="172965" y="3041997"/>
              </a:lnTo>
              <a:lnTo>
                <a:pt x="2439915" y="3041997"/>
              </a:lnTo>
              <a:lnTo>
                <a:pt x="2439915" y="3054697"/>
              </a:lnTo>
              <a:lnTo>
                <a:pt x="172965" y="3054697"/>
              </a:lnTo>
              <a:lnTo>
                <a:pt x="166624" y="3048694"/>
              </a:lnTo>
              <a:lnTo>
                <a:pt x="0" y="69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286384</xdr:colOff>
      <xdr:row>97</xdr:row>
      <xdr:rowOff>99250</xdr:rowOff>
    </xdr:from>
    <xdr:ext cx="334772" cy="182550"/>
    <xdr:sp macro="_xll.MC_OnBranchLabelClick" textlink="">
      <xdr:nvSpPr>
        <xdr:cNvPr id="215" name="MC_BN_C_polymer_pilot_T_polymer_fail">
          <a:extLst>
            <a:ext uri="{FF2B5EF4-FFF2-40B4-BE49-F238E27FC236}">
              <a16:creationId xmlns:a16="http://schemas.microsoft.com/office/drawing/2014/main" id="{5427693F-9CCA-047C-B263-F0CF86928D4D}"/>
            </a:ext>
          </a:extLst>
        </xdr:cNvPr>
        <xdr:cNvSpPr txBox="1"/>
      </xdr:nvSpPr>
      <xdr:spPr>
        <a:xfrm>
          <a:off x="5244147" y="18520600"/>
          <a:ext cx="334772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Failed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84267</xdr:colOff>
      <xdr:row>71</xdr:row>
      <xdr:rowOff>184150</xdr:rowOff>
    </xdr:from>
    <xdr:to>
      <xdr:col>5</xdr:col>
      <xdr:colOff>47626</xdr:colOff>
      <xdr:row>78</xdr:row>
      <xdr:rowOff>917</xdr:rowOff>
    </xdr:to>
    <xdr:sp macro="" textlink="">
      <xdr:nvSpPr>
        <xdr:cNvPr id="216" name="MC_BR_D_polymer_expand_C_price_polymer_full">
          <a:extLst>
            <a:ext uri="{FF2B5EF4-FFF2-40B4-BE49-F238E27FC236}">
              <a16:creationId xmlns:a16="http://schemas.microsoft.com/office/drawing/2014/main" id="{F998107B-1174-AFE1-9FA1-042399A29DC8}"/>
            </a:ext>
          </a:extLst>
        </xdr:cNvPr>
        <xdr:cNvSpPr/>
      </xdr:nvSpPr>
      <xdr:spPr>
        <a:xfrm>
          <a:off x="7518530" y="13652500"/>
          <a:ext cx="2520821" cy="1150267"/>
        </a:xfrm>
        <a:custGeom>
          <a:avLst/>
          <a:gdLst/>
          <a:ahLst/>
          <a:cxnLst/>
          <a:rect l="0" t="0" r="0" b="0"/>
          <a:pathLst>
            <a:path w="2520821" h="1150267">
              <a:moveTo>
                <a:pt x="0" y="1148434"/>
              </a:moveTo>
              <a:lnTo>
                <a:pt x="166624" y="5434"/>
              </a:lnTo>
              <a:lnTo>
                <a:pt x="172908" y="0"/>
              </a:lnTo>
              <a:lnTo>
                <a:pt x="2520820" y="0"/>
              </a:lnTo>
              <a:lnTo>
                <a:pt x="2520820" y="12700"/>
              </a:lnTo>
              <a:lnTo>
                <a:pt x="172908" y="12700"/>
              </a:lnTo>
              <a:lnTo>
                <a:pt x="179191" y="7266"/>
              </a:lnTo>
              <a:lnTo>
                <a:pt x="12567" y="1150266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71</xdr:row>
      <xdr:rowOff>99250</xdr:rowOff>
    </xdr:from>
    <xdr:ext cx="1167051" cy="182550"/>
    <xdr:sp macro="_xll.MC_OnBranchLabelClick" textlink="">
      <xdr:nvSpPr>
        <xdr:cNvPr id="217" name="MC_BN_D_polymer_expand_C_price_polymer_full">
          <a:extLst>
            <a:ext uri="{FF2B5EF4-FFF2-40B4-BE49-F238E27FC236}">
              <a16:creationId xmlns:a16="http://schemas.microsoft.com/office/drawing/2014/main" id="{BA103E5B-3903-6981-911D-8C817AAB19EE}"/>
            </a:ext>
          </a:extLst>
        </xdr:cNvPr>
        <xdr:cNvSpPr txBox="1"/>
      </xdr:nvSpPr>
      <xdr:spPr>
        <a:xfrm>
          <a:off x="7720647" y="13567600"/>
          <a:ext cx="1167051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Full-Field Polymer Flood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84732</xdr:colOff>
      <xdr:row>77</xdr:row>
      <xdr:rowOff>187956</xdr:rowOff>
    </xdr:from>
    <xdr:to>
      <xdr:col>5</xdr:col>
      <xdr:colOff>47626</xdr:colOff>
      <xdr:row>80</xdr:row>
      <xdr:rowOff>6351</xdr:rowOff>
    </xdr:to>
    <xdr:sp macro="" textlink="">
      <xdr:nvSpPr>
        <xdr:cNvPr id="218" name="MC_BR_D_polymer_expand_T_sell_pilot_strong">
          <a:extLst>
            <a:ext uri="{FF2B5EF4-FFF2-40B4-BE49-F238E27FC236}">
              <a16:creationId xmlns:a16="http://schemas.microsoft.com/office/drawing/2014/main" id="{0ABD991D-5FA2-263D-4DD8-898C160F98FA}"/>
            </a:ext>
          </a:extLst>
        </xdr:cNvPr>
        <xdr:cNvSpPr/>
      </xdr:nvSpPr>
      <xdr:spPr>
        <a:xfrm>
          <a:off x="7518995" y="14799306"/>
          <a:ext cx="2520356" cy="389895"/>
        </a:xfrm>
        <a:custGeom>
          <a:avLst/>
          <a:gdLst/>
          <a:ahLst/>
          <a:cxnLst/>
          <a:rect l="0" t="0" r="0" b="0"/>
          <a:pathLst>
            <a:path w="2520356" h="389895">
              <a:moveTo>
                <a:pt x="11637" y="0"/>
              </a:moveTo>
              <a:lnTo>
                <a:pt x="178261" y="381000"/>
              </a:lnTo>
              <a:lnTo>
                <a:pt x="172443" y="377194"/>
              </a:lnTo>
              <a:lnTo>
                <a:pt x="2520355" y="377194"/>
              </a:lnTo>
              <a:lnTo>
                <a:pt x="2520355" y="389894"/>
              </a:lnTo>
              <a:lnTo>
                <a:pt x="172443" y="389894"/>
              </a:lnTo>
              <a:lnTo>
                <a:pt x="166624" y="386088"/>
              </a:lnTo>
              <a:lnTo>
                <a:pt x="0" y="508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79</xdr:row>
      <xdr:rowOff>99250</xdr:rowOff>
    </xdr:from>
    <xdr:ext cx="1161536" cy="182550"/>
    <xdr:sp macro="_xll.MC_OnBranchLabelClick" textlink="">
      <xdr:nvSpPr>
        <xdr:cNvPr id="219" name="MC_BN_D_polymer_expand_T_sell_pilot_strong">
          <a:extLst>
            <a:ext uri="{FF2B5EF4-FFF2-40B4-BE49-F238E27FC236}">
              <a16:creationId xmlns:a16="http://schemas.microsoft.com/office/drawing/2014/main" id="{E5B03E4F-39DC-BD33-40B3-18417AD6311D}"/>
            </a:ext>
          </a:extLst>
        </xdr:cNvPr>
        <xdr:cNvSpPr txBox="1"/>
      </xdr:nvSpPr>
      <xdr:spPr>
        <a:xfrm>
          <a:off x="7720647" y="15091600"/>
          <a:ext cx="1161536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Sell Field with Pilot Data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84733</xdr:colOff>
      <xdr:row>69</xdr:row>
      <xdr:rowOff>184150</xdr:rowOff>
    </xdr:from>
    <xdr:to>
      <xdr:col>6</xdr:col>
      <xdr:colOff>47626</xdr:colOff>
      <xdr:row>72</xdr:row>
      <xdr:rowOff>2545</xdr:rowOff>
    </xdr:to>
    <xdr:sp macro="" textlink="">
      <xdr:nvSpPr>
        <xdr:cNvPr id="220" name="MC_BR_C_price_polymer_full_T_poly_full_high">
          <a:extLst>
            <a:ext uri="{FF2B5EF4-FFF2-40B4-BE49-F238E27FC236}">
              <a16:creationId xmlns:a16="http://schemas.microsoft.com/office/drawing/2014/main" id="{91ABE854-C2E4-69E5-7859-12ADE986D351}"/>
            </a:ext>
          </a:extLst>
        </xdr:cNvPr>
        <xdr:cNvSpPr/>
      </xdr:nvSpPr>
      <xdr:spPr>
        <a:xfrm>
          <a:off x="10076458" y="13271500"/>
          <a:ext cx="2348906" cy="389895"/>
        </a:xfrm>
        <a:custGeom>
          <a:avLst/>
          <a:gdLst/>
          <a:ahLst/>
          <a:cxnLst/>
          <a:rect l="0" t="0" r="0" b="0"/>
          <a:pathLst>
            <a:path w="2348906" h="389895">
              <a:moveTo>
                <a:pt x="0" y="384806"/>
              </a:moveTo>
              <a:lnTo>
                <a:pt x="166624" y="3806"/>
              </a:lnTo>
              <a:lnTo>
                <a:pt x="172442" y="0"/>
              </a:lnTo>
              <a:lnTo>
                <a:pt x="2348905" y="0"/>
              </a:lnTo>
              <a:lnTo>
                <a:pt x="2348905" y="12700"/>
              </a:lnTo>
              <a:lnTo>
                <a:pt x="172442" y="12700"/>
              </a:lnTo>
              <a:lnTo>
                <a:pt x="178260" y="8894"/>
              </a:lnTo>
              <a:lnTo>
                <a:pt x="11636" y="38989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286385</xdr:colOff>
      <xdr:row>69</xdr:row>
      <xdr:rowOff>99250</xdr:rowOff>
    </xdr:from>
    <xdr:ext cx="528606" cy="182550"/>
    <xdr:sp macro="_xll.MC_OnBranchLabelClick" textlink="">
      <xdr:nvSpPr>
        <xdr:cNvPr id="221" name="MC_BN_C_price_polymer_full_T_poly_full_high">
          <a:extLst>
            <a:ext uri="{FF2B5EF4-FFF2-40B4-BE49-F238E27FC236}">
              <a16:creationId xmlns:a16="http://schemas.microsoft.com/office/drawing/2014/main" id="{38E76359-6A91-6F09-4791-44BB97080847}"/>
            </a:ext>
          </a:extLst>
        </xdr:cNvPr>
        <xdr:cNvSpPr txBox="1"/>
      </xdr:nvSpPr>
      <xdr:spPr>
        <a:xfrm>
          <a:off x="10278110" y="13186600"/>
          <a:ext cx="528606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High Price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84733</xdr:colOff>
      <xdr:row>71</xdr:row>
      <xdr:rowOff>187956</xdr:rowOff>
    </xdr:from>
    <xdr:to>
      <xdr:col>6</xdr:col>
      <xdr:colOff>47626</xdr:colOff>
      <xdr:row>74</xdr:row>
      <xdr:rowOff>6351</xdr:rowOff>
    </xdr:to>
    <xdr:sp macro="" textlink="">
      <xdr:nvSpPr>
        <xdr:cNvPr id="222" name="MC_BR_C_price_polymer_full_T_poly_full_mid">
          <a:extLst>
            <a:ext uri="{FF2B5EF4-FFF2-40B4-BE49-F238E27FC236}">
              <a16:creationId xmlns:a16="http://schemas.microsoft.com/office/drawing/2014/main" id="{DCA09BE7-F4E6-2A01-71B4-AC3319D8651F}"/>
            </a:ext>
          </a:extLst>
        </xdr:cNvPr>
        <xdr:cNvSpPr/>
      </xdr:nvSpPr>
      <xdr:spPr>
        <a:xfrm>
          <a:off x="10076458" y="13656306"/>
          <a:ext cx="2348906" cy="389895"/>
        </a:xfrm>
        <a:custGeom>
          <a:avLst/>
          <a:gdLst/>
          <a:ahLst/>
          <a:cxnLst/>
          <a:rect l="0" t="0" r="0" b="0"/>
          <a:pathLst>
            <a:path w="2348906" h="389895">
              <a:moveTo>
                <a:pt x="11636" y="0"/>
              </a:moveTo>
              <a:lnTo>
                <a:pt x="178260" y="381000"/>
              </a:lnTo>
              <a:lnTo>
                <a:pt x="172442" y="377194"/>
              </a:lnTo>
              <a:lnTo>
                <a:pt x="2348905" y="377194"/>
              </a:lnTo>
              <a:lnTo>
                <a:pt x="2348905" y="389894"/>
              </a:lnTo>
              <a:lnTo>
                <a:pt x="172442" y="389894"/>
              </a:lnTo>
              <a:lnTo>
                <a:pt x="166624" y="386088"/>
              </a:lnTo>
              <a:lnTo>
                <a:pt x="0" y="508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286385</xdr:colOff>
      <xdr:row>73</xdr:row>
      <xdr:rowOff>99250</xdr:rowOff>
    </xdr:from>
    <xdr:ext cx="482953" cy="182550"/>
    <xdr:sp macro="_xll.MC_OnBranchLabelClick" textlink="">
      <xdr:nvSpPr>
        <xdr:cNvPr id="223" name="MC_BN_C_price_polymer_full_T_poly_full_mid">
          <a:extLst>
            <a:ext uri="{FF2B5EF4-FFF2-40B4-BE49-F238E27FC236}">
              <a16:creationId xmlns:a16="http://schemas.microsoft.com/office/drawing/2014/main" id="{CC2C6C25-A1CB-7A33-A890-7EB6C9EA76CE}"/>
            </a:ext>
          </a:extLst>
        </xdr:cNvPr>
        <xdr:cNvSpPr txBox="1"/>
      </xdr:nvSpPr>
      <xdr:spPr>
        <a:xfrm>
          <a:off x="10278110" y="13948600"/>
          <a:ext cx="482953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Mid Price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84348</xdr:colOff>
      <xdr:row>71</xdr:row>
      <xdr:rowOff>189143</xdr:rowOff>
    </xdr:from>
    <xdr:to>
      <xdr:col>6</xdr:col>
      <xdr:colOff>47626</xdr:colOff>
      <xdr:row>76</xdr:row>
      <xdr:rowOff>6351</xdr:rowOff>
    </xdr:to>
    <xdr:sp macro="" textlink="">
      <xdr:nvSpPr>
        <xdr:cNvPr id="224" name="MC_BR_C_price_polymer_full_T_poly_full_low">
          <a:extLst>
            <a:ext uri="{FF2B5EF4-FFF2-40B4-BE49-F238E27FC236}">
              <a16:creationId xmlns:a16="http://schemas.microsoft.com/office/drawing/2014/main" id="{F066DA5B-8B4C-2AAC-17C2-A58B641E86D2}"/>
            </a:ext>
          </a:extLst>
        </xdr:cNvPr>
        <xdr:cNvSpPr/>
      </xdr:nvSpPr>
      <xdr:spPr>
        <a:xfrm>
          <a:off x="10076073" y="13657493"/>
          <a:ext cx="2349291" cy="769708"/>
        </a:xfrm>
        <a:custGeom>
          <a:avLst/>
          <a:gdLst/>
          <a:ahLst/>
          <a:cxnLst/>
          <a:rect l="0" t="0" r="0" b="0"/>
          <a:pathLst>
            <a:path w="2349291" h="769708">
              <a:moveTo>
                <a:pt x="12407" y="0"/>
              </a:moveTo>
              <a:lnTo>
                <a:pt x="179030" y="762000"/>
              </a:lnTo>
              <a:lnTo>
                <a:pt x="172827" y="757007"/>
              </a:lnTo>
              <a:lnTo>
                <a:pt x="2349290" y="757007"/>
              </a:lnTo>
              <a:lnTo>
                <a:pt x="2349290" y="769707"/>
              </a:lnTo>
              <a:lnTo>
                <a:pt x="172827" y="769707"/>
              </a:lnTo>
              <a:lnTo>
                <a:pt x="166624" y="764714"/>
              </a:lnTo>
              <a:lnTo>
                <a:pt x="0" y="271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286385</xdr:colOff>
      <xdr:row>75</xdr:row>
      <xdr:rowOff>99250</xdr:rowOff>
    </xdr:from>
    <xdr:ext cx="505844" cy="182550"/>
    <xdr:sp macro="_xll.MC_OnBranchLabelClick" textlink="">
      <xdr:nvSpPr>
        <xdr:cNvPr id="225" name="MC_BN_C_price_polymer_full_T_poly_full_low">
          <a:extLst>
            <a:ext uri="{FF2B5EF4-FFF2-40B4-BE49-F238E27FC236}">
              <a16:creationId xmlns:a16="http://schemas.microsoft.com/office/drawing/2014/main" id="{DB4B295A-2DEE-0FD1-FA0C-CF1B740C52E9}"/>
            </a:ext>
          </a:extLst>
        </xdr:cNvPr>
        <xdr:cNvSpPr txBox="1"/>
      </xdr:nvSpPr>
      <xdr:spPr>
        <a:xfrm>
          <a:off x="10278110" y="14329600"/>
          <a:ext cx="505844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Low Price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84267</xdr:colOff>
      <xdr:row>85</xdr:row>
      <xdr:rowOff>184150</xdr:rowOff>
    </xdr:from>
    <xdr:to>
      <xdr:col>5</xdr:col>
      <xdr:colOff>47626</xdr:colOff>
      <xdr:row>92</xdr:row>
      <xdr:rowOff>917</xdr:rowOff>
    </xdr:to>
    <xdr:sp macro="" textlink="">
      <xdr:nvSpPr>
        <xdr:cNvPr id="226" name="MC_BR_D_polymer_expand_mod_C_price_polymer_mod">
          <a:extLst>
            <a:ext uri="{FF2B5EF4-FFF2-40B4-BE49-F238E27FC236}">
              <a16:creationId xmlns:a16="http://schemas.microsoft.com/office/drawing/2014/main" id="{588FA401-BB36-85AE-C1E1-D892BDCA61BE}"/>
            </a:ext>
          </a:extLst>
        </xdr:cNvPr>
        <xdr:cNvSpPr/>
      </xdr:nvSpPr>
      <xdr:spPr>
        <a:xfrm>
          <a:off x="7518530" y="16319500"/>
          <a:ext cx="2520821" cy="1150267"/>
        </a:xfrm>
        <a:custGeom>
          <a:avLst/>
          <a:gdLst/>
          <a:ahLst/>
          <a:cxnLst/>
          <a:rect l="0" t="0" r="0" b="0"/>
          <a:pathLst>
            <a:path w="2520821" h="1150267">
              <a:moveTo>
                <a:pt x="0" y="1148434"/>
              </a:moveTo>
              <a:lnTo>
                <a:pt x="166624" y="5434"/>
              </a:lnTo>
              <a:lnTo>
                <a:pt x="172908" y="0"/>
              </a:lnTo>
              <a:lnTo>
                <a:pt x="2520820" y="0"/>
              </a:lnTo>
              <a:lnTo>
                <a:pt x="2520820" y="12700"/>
              </a:lnTo>
              <a:lnTo>
                <a:pt x="172908" y="12700"/>
              </a:lnTo>
              <a:lnTo>
                <a:pt x="179191" y="7266"/>
              </a:lnTo>
              <a:lnTo>
                <a:pt x="12567" y="1150266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85</xdr:row>
      <xdr:rowOff>99250</xdr:rowOff>
    </xdr:from>
    <xdr:ext cx="1093313" cy="182550"/>
    <xdr:sp macro="_xll.MC_OnBranchLabelClick" textlink="">
      <xdr:nvSpPr>
        <xdr:cNvPr id="227" name="MC_BN_D_polymer_expand_mod_C_price_polymer_mod">
          <a:extLst>
            <a:ext uri="{FF2B5EF4-FFF2-40B4-BE49-F238E27FC236}">
              <a16:creationId xmlns:a16="http://schemas.microsoft.com/office/drawing/2014/main" id="{43EA1A8E-066B-901C-303D-1F1BF6423082}"/>
            </a:ext>
          </a:extLst>
        </xdr:cNvPr>
        <xdr:cNvSpPr txBox="1"/>
      </xdr:nvSpPr>
      <xdr:spPr>
        <a:xfrm>
          <a:off x="7720647" y="16234600"/>
          <a:ext cx="1093313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Expand Polymer Flood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84732</xdr:colOff>
      <xdr:row>91</xdr:row>
      <xdr:rowOff>187956</xdr:rowOff>
    </xdr:from>
    <xdr:to>
      <xdr:col>5</xdr:col>
      <xdr:colOff>47626</xdr:colOff>
      <xdr:row>94</xdr:row>
      <xdr:rowOff>6351</xdr:rowOff>
    </xdr:to>
    <xdr:sp macro="" textlink="">
      <xdr:nvSpPr>
        <xdr:cNvPr id="228" name="MC_BR_D_polymer_expand_mod_T_continue_pilot">
          <a:extLst>
            <a:ext uri="{FF2B5EF4-FFF2-40B4-BE49-F238E27FC236}">
              <a16:creationId xmlns:a16="http://schemas.microsoft.com/office/drawing/2014/main" id="{CB1D9F48-93D9-5297-20D4-2E4428852808}"/>
            </a:ext>
          </a:extLst>
        </xdr:cNvPr>
        <xdr:cNvSpPr/>
      </xdr:nvSpPr>
      <xdr:spPr>
        <a:xfrm>
          <a:off x="7518995" y="17466306"/>
          <a:ext cx="2520356" cy="389895"/>
        </a:xfrm>
        <a:custGeom>
          <a:avLst/>
          <a:gdLst/>
          <a:ahLst/>
          <a:cxnLst/>
          <a:rect l="0" t="0" r="0" b="0"/>
          <a:pathLst>
            <a:path w="2520356" h="389895">
              <a:moveTo>
                <a:pt x="11637" y="0"/>
              </a:moveTo>
              <a:lnTo>
                <a:pt x="178261" y="381000"/>
              </a:lnTo>
              <a:lnTo>
                <a:pt x="172443" y="377194"/>
              </a:lnTo>
              <a:lnTo>
                <a:pt x="2520355" y="377194"/>
              </a:lnTo>
              <a:lnTo>
                <a:pt x="2520355" y="389894"/>
              </a:lnTo>
              <a:lnTo>
                <a:pt x="172443" y="389894"/>
              </a:lnTo>
              <a:lnTo>
                <a:pt x="166624" y="386088"/>
              </a:lnTo>
              <a:lnTo>
                <a:pt x="0" y="508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93</xdr:row>
      <xdr:rowOff>99250</xdr:rowOff>
    </xdr:from>
    <xdr:ext cx="933654" cy="182550"/>
    <xdr:sp macro="_xll.MC_OnBranchLabelClick" textlink="">
      <xdr:nvSpPr>
        <xdr:cNvPr id="229" name="MC_BN_D_polymer_expand_mod_T_continue_pilot">
          <a:extLst>
            <a:ext uri="{FF2B5EF4-FFF2-40B4-BE49-F238E27FC236}">
              <a16:creationId xmlns:a16="http://schemas.microsoft.com/office/drawing/2014/main" id="{7F889744-4A84-A33E-4117-7D72329B11F8}"/>
            </a:ext>
          </a:extLst>
        </xdr:cNvPr>
        <xdr:cNvSpPr txBox="1"/>
      </xdr:nvSpPr>
      <xdr:spPr>
        <a:xfrm>
          <a:off x="7720647" y="17758600"/>
          <a:ext cx="933654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Continue Pilot Only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84733</xdr:colOff>
      <xdr:row>83</xdr:row>
      <xdr:rowOff>184150</xdr:rowOff>
    </xdr:from>
    <xdr:to>
      <xdr:col>6</xdr:col>
      <xdr:colOff>47626</xdr:colOff>
      <xdr:row>86</xdr:row>
      <xdr:rowOff>2545</xdr:rowOff>
    </xdr:to>
    <xdr:sp macro="" textlink="">
      <xdr:nvSpPr>
        <xdr:cNvPr id="230" name="MC_BR_C_price_polymer_mod_T_poly_mod_high">
          <a:extLst>
            <a:ext uri="{FF2B5EF4-FFF2-40B4-BE49-F238E27FC236}">
              <a16:creationId xmlns:a16="http://schemas.microsoft.com/office/drawing/2014/main" id="{C6950105-AF87-F12C-B4D9-D1A964BC94EE}"/>
            </a:ext>
          </a:extLst>
        </xdr:cNvPr>
        <xdr:cNvSpPr/>
      </xdr:nvSpPr>
      <xdr:spPr>
        <a:xfrm>
          <a:off x="10076458" y="15938500"/>
          <a:ext cx="2348906" cy="389895"/>
        </a:xfrm>
        <a:custGeom>
          <a:avLst/>
          <a:gdLst/>
          <a:ahLst/>
          <a:cxnLst/>
          <a:rect l="0" t="0" r="0" b="0"/>
          <a:pathLst>
            <a:path w="2348906" h="389895">
              <a:moveTo>
                <a:pt x="0" y="384806"/>
              </a:moveTo>
              <a:lnTo>
                <a:pt x="166624" y="3806"/>
              </a:lnTo>
              <a:lnTo>
                <a:pt x="172442" y="0"/>
              </a:lnTo>
              <a:lnTo>
                <a:pt x="2348905" y="0"/>
              </a:lnTo>
              <a:lnTo>
                <a:pt x="2348905" y="12700"/>
              </a:lnTo>
              <a:lnTo>
                <a:pt x="172442" y="12700"/>
              </a:lnTo>
              <a:lnTo>
                <a:pt x="178260" y="8894"/>
              </a:lnTo>
              <a:lnTo>
                <a:pt x="11636" y="38989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286385</xdr:colOff>
      <xdr:row>83</xdr:row>
      <xdr:rowOff>99250</xdr:rowOff>
    </xdr:from>
    <xdr:ext cx="528606" cy="182550"/>
    <xdr:sp macro="_xll.MC_OnBranchLabelClick" textlink="">
      <xdr:nvSpPr>
        <xdr:cNvPr id="231" name="MC_BN_C_price_polymer_mod_T_poly_mod_high">
          <a:extLst>
            <a:ext uri="{FF2B5EF4-FFF2-40B4-BE49-F238E27FC236}">
              <a16:creationId xmlns:a16="http://schemas.microsoft.com/office/drawing/2014/main" id="{CEDAA888-CD56-A7C8-371D-0B3A0465FB6E}"/>
            </a:ext>
          </a:extLst>
        </xdr:cNvPr>
        <xdr:cNvSpPr txBox="1"/>
      </xdr:nvSpPr>
      <xdr:spPr>
        <a:xfrm>
          <a:off x="10278110" y="15853600"/>
          <a:ext cx="528606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High Price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84733</xdr:colOff>
      <xdr:row>85</xdr:row>
      <xdr:rowOff>187956</xdr:rowOff>
    </xdr:from>
    <xdr:to>
      <xdr:col>6</xdr:col>
      <xdr:colOff>47626</xdr:colOff>
      <xdr:row>88</xdr:row>
      <xdr:rowOff>6351</xdr:rowOff>
    </xdr:to>
    <xdr:sp macro="" textlink="">
      <xdr:nvSpPr>
        <xdr:cNvPr id="232" name="MC_BR_C_price_polymer_mod_T_poly_mod_mid">
          <a:extLst>
            <a:ext uri="{FF2B5EF4-FFF2-40B4-BE49-F238E27FC236}">
              <a16:creationId xmlns:a16="http://schemas.microsoft.com/office/drawing/2014/main" id="{DF008A6A-B820-3E87-9E6E-FC330BBB8470}"/>
            </a:ext>
          </a:extLst>
        </xdr:cNvPr>
        <xdr:cNvSpPr/>
      </xdr:nvSpPr>
      <xdr:spPr>
        <a:xfrm>
          <a:off x="10076458" y="16323306"/>
          <a:ext cx="2348906" cy="389895"/>
        </a:xfrm>
        <a:custGeom>
          <a:avLst/>
          <a:gdLst/>
          <a:ahLst/>
          <a:cxnLst/>
          <a:rect l="0" t="0" r="0" b="0"/>
          <a:pathLst>
            <a:path w="2348906" h="389895">
              <a:moveTo>
                <a:pt x="11636" y="0"/>
              </a:moveTo>
              <a:lnTo>
                <a:pt x="178260" y="381000"/>
              </a:lnTo>
              <a:lnTo>
                <a:pt x="172442" y="377194"/>
              </a:lnTo>
              <a:lnTo>
                <a:pt x="2348905" y="377194"/>
              </a:lnTo>
              <a:lnTo>
                <a:pt x="2348905" y="389894"/>
              </a:lnTo>
              <a:lnTo>
                <a:pt x="172442" y="389894"/>
              </a:lnTo>
              <a:lnTo>
                <a:pt x="166624" y="386088"/>
              </a:lnTo>
              <a:lnTo>
                <a:pt x="0" y="508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286385</xdr:colOff>
      <xdr:row>87</xdr:row>
      <xdr:rowOff>99250</xdr:rowOff>
    </xdr:from>
    <xdr:ext cx="482953" cy="182550"/>
    <xdr:sp macro="_xll.MC_OnBranchLabelClick" textlink="">
      <xdr:nvSpPr>
        <xdr:cNvPr id="233" name="MC_BN_C_price_polymer_mod_T_poly_mod_mid">
          <a:extLst>
            <a:ext uri="{FF2B5EF4-FFF2-40B4-BE49-F238E27FC236}">
              <a16:creationId xmlns:a16="http://schemas.microsoft.com/office/drawing/2014/main" id="{BD4E061C-9806-6F12-6C83-1A2D77503D76}"/>
            </a:ext>
          </a:extLst>
        </xdr:cNvPr>
        <xdr:cNvSpPr txBox="1"/>
      </xdr:nvSpPr>
      <xdr:spPr>
        <a:xfrm>
          <a:off x="10278110" y="16615600"/>
          <a:ext cx="482953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Mid Price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84348</xdr:colOff>
      <xdr:row>85</xdr:row>
      <xdr:rowOff>189143</xdr:rowOff>
    </xdr:from>
    <xdr:to>
      <xdr:col>6</xdr:col>
      <xdr:colOff>47626</xdr:colOff>
      <xdr:row>90</xdr:row>
      <xdr:rowOff>6351</xdr:rowOff>
    </xdr:to>
    <xdr:sp macro="" textlink="">
      <xdr:nvSpPr>
        <xdr:cNvPr id="234" name="MC_BR_C_price_polymer_mod_T_poly_mod_low">
          <a:extLst>
            <a:ext uri="{FF2B5EF4-FFF2-40B4-BE49-F238E27FC236}">
              <a16:creationId xmlns:a16="http://schemas.microsoft.com/office/drawing/2014/main" id="{D69FE151-1B6E-A79C-6D11-4D46F88208B8}"/>
            </a:ext>
          </a:extLst>
        </xdr:cNvPr>
        <xdr:cNvSpPr/>
      </xdr:nvSpPr>
      <xdr:spPr>
        <a:xfrm>
          <a:off x="10076073" y="16324493"/>
          <a:ext cx="2349291" cy="769708"/>
        </a:xfrm>
        <a:custGeom>
          <a:avLst/>
          <a:gdLst/>
          <a:ahLst/>
          <a:cxnLst/>
          <a:rect l="0" t="0" r="0" b="0"/>
          <a:pathLst>
            <a:path w="2349291" h="769708">
              <a:moveTo>
                <a:pt x="12407" y="0"/>
              </a:moveTo>
              <a:lnTo>
                <a:pt x="179030" y="762000"/>
              </a:lnTo>
              <a:lnTo>
                <a:pt x="172827" y="757007"/>
              </a:lnTo>
              <a:lnTo>
                <a:pt x="2349290" y="757007"/>
              </a:lnTo>
              <a:lnTo>
                <a:pt x="2349290" y="769707"/>
              </a:lnTo>
              <a:lnTo>
                <a:pt x="172827" y="769707"/>
              </a:lnTo>
              <a:lnTo>
                <a:pt x="166624" y="764714"/>
              </a:lnTo>
              <a:lnTo>
                <a:pt x="0" y="271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286385</xdr:colOff>
      <xdr:row>89</xdr:row>
      <xdr:rowOff>99250</xdr:rowOff>
    </xdr:from>
    <xdr:ext cx="505844" cy="182550"/>
    <xdr:sp macro="_xll.MC_OnBranchLabelClick" textlink="">
      <xdr:nvSpPr>
        <xdr:cNvPr id="235" name="MC_BN_C_price_polymer_mod_T_poly_mod_low">
          <a:extLst>
            <a:ext uri="{FF2B5EF4-FFF2-40B4-BE49-F238E27FC236}">
              <a16:creationId xmlns:a16="http://schemas.microsoft.com/office/drawing/2014/main" id="{5100E53B-C1B5-3CC2-634E-7F1BCD481CB6}"/>
            </a:ext>
          </a:extLst>
        </xdr:cNvPr>
        <xdr:cNvSpPr txBox="1"/>
      </xdr:nvSpPr>
      <xdr:spPr>
        <a:xfrm>
          <a:off x="10278110" y="16996600"/>
          <a:ext cx="505844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Low Price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76006</xdr:colOff>
      <xdr:row>99</xdr:row>
      <xdr:rowOff>174625</xdr:rowOff>
    </xdr:from>
    <xdr:to>
      <xdr:col>4</xdr:col>
      <xdr:colOff>47626</xdr:colOff>
      <xdr:row>102</xdr:row>
      <xdr:rowOff>6362</xdr:rowOff>
    </xdr:to>
    <xdr:sp macro="" textlink="">
      <xdr:nvSpPr>
        <xdr:cNvPr id="236" name="MC_BR_C_primary_decline_T_primary_slow">
          <a:extLst>
            <a:ext uri="{FF2B5EF4-FFF2-40B4-BE49-F238E27FC236}">
              <a16:creationId xmlns:a16="http://schemas.microsoft.com/office/drawing/2014/main" id="{CDCC8D99-4ED9-2B7D-B199-2E8BB6D82FAD}"/>
            </a:ext>
          </a:extLst>
        </xdr:cNvPr>
        <xdr:cNvSpPr/>
      </xdr:nvSpPr>
      <xdr:spPr>
        <a:xfrm>
          <a:off x="5033769" y="18976975"/>
          <a:ext cx="2448120" cy="403237"/>
        </a:xfrm>
        <a:custGeom>
          <a:avLst/>
          <a:gdLst/>
          <a:ahLst/>
          <a:cxnLst/>
          <a:rect l="0" t="0" r="0" b="0"/>
          <a:pathLst>
            <a:path w="2448120" h="403237">
              <a:moveTo>
                <a:pt x="0" y="390514"/>
              </a:moveTo>
              <a:lnTo>
                <a:pt x="166624" y="9514"/>
              </a:lnTo>
              <a:lnTo>
                <a:pt x="181169" y="0"/>
              </a:lnTo>
              <a:lnTo>
                <a:pt x="2448119" y="0"/>
              </a:lnTo>
              <a:lnTo>
                <a:pt x="2448119" y="31750"/>
              </a:lnTo>
              <a:lnTo>
                <a:pt x="181169" y="31750"/>
              </a:lnTo>
              <a:lnTo>
                <a:pt x="195713" y="22236"/>
              </a:lnTo>
              <a:lnTo>
                <a:pt x="29089" y="403236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286384</xdr:colOff>
      <xdr:row>99</xdr:row>
      <xdr:rowOff>99250</xdr:rowOff>
    </xdr:from>
    <xdr:ext cx="1007520" cy="182550"/>
    <xdr:sp macro="_xll.MC_OnBranchLabelClick" textlink="">
      <xdr:nvSpPr>
        <xdr:cNvPr id="237" name="MC_BN_C_primary_decline_T_primary_slow">
          <a:extLst>
            <a:ext uri="{FF2B5EF4-FFF2-40B4-BE49-F238E27FC236}">
              <a16:creationId xmlns:a16="http://schemas.microsoft.com/office/drawing/2014/main" id="{4AD856DB-CCD2-7F60-362A-B03B8CE96063}"/>
            </a:ext>
          </a:extLst>
        </xdr:cNvPr>
        <xdr:cNvSpPr txBox="1"/>
      </xdr:nvSpPr>
      <xdr:spPr>
        <a:xfrm>
          <a:off x="5244147" y="18901600"/>
          <a:ext cx="1007520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Slow Decline (8%/yr)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76006</xdr:colOff>
      <xdr:row>101</xdr:row>
      <xdr:rowOff>184139</xdr:rowOff>
    </xdr:from>
    <xdr:to>
      <xdr:col>4</xdr:col>
      <xdr:colOff>47626</xdr:colOff>
      <xdr:row>104</xdr:row>
      <xdr:rowOff>15876</xdr:rowOff>
    </xdr:to>
    <xdr:sp macro="" textlink="">
      <xdr:nvSpPr>
        <xdr:cNvPr id="238" name="MC_BR_C_primary_decline_T_primary_normal">
          <a:extLst>
            <a:ext uri="{FF2B5EF4-FFF2-40B4-BE49-F238E27FC236}">
              <a16:creationId xmlns:a16="http://schemas.microsoft.com/office/drawing/2014/main" id="{6DEB59CD-497E-1FFC-7E35-2D797AD24EF9}"/>
            </a:ext>
          </a:extLst>
        </xdr:cNvPr>
        <xdr:cNvSpPr/>
      </xdr:nvSpPr>
      <xdr:spPr>
        <a:xfrm>
          <a:off x="5033769" y="19367489"/>
          <a:ext cx="2448120" cy="403237"/>
        </a:xfrm>
        <a:custGeom>
          <a:avLst/>
          <a:gdLst/>
          <a:ahLst/>
          <a:cxnLst/>
          <a:rect l="0" t="0" r="0" b="0"/>
          <a:pathLst>
            <a:path w="2448120" h="403237">
              <a:moveTo>
                <a:pt x="29089" y="0"/>
              </a:moveTo>
              <a:lnTo>
                <a:pt x="195713" y="381000"/>
              </a:lnTo>
              <a:lnTo>
                <a:pt x="181169" y="371486"/>
              </a:lnTo>
              <a:lnTo>
                <a:pt x="2448119" y="371486"/>
              </a:lnTo>
              <a:lnTo>
                <a:pt x="2448119" y="403236"/>
              </a:lnTo>
              <a:lnTo>
                <a:pt x="181169" y="403236"/>
              </a:lnTo>
              <a:lnTo>
                <a:pt x="166624" y="393722"/>
              </a:lnTo>
              <a:lnTo>
                <a:pt x="0" y="12722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286384</xdr:colOff>
      <xdr:row>103</xdr:row>
      <xdr:rowOff>99250</xdr:rowOff>
    </xdr:from>
    <xdr:ext cx="1172885" cy="182550"/>
    <xdr:sp macro="_xll.MC_OnBranchLabelClick" textlink="">
      <xdr:nvSpPr>
        <xdr:cNvPr id="239" name="MC_BN_C_primary_decline_T_primary_normal">
          <a:extLst>
            <a:ext uri="{FF2B5EF4-FFF2-40B4-BE49-F238E27FC236}">
              <a16:creationId xmlns:a16="http://schemas.microsoft.com/office/drawing/2014/main" id="{A47DA049-1206-A973-9639-66572880D3E2}"/>
            </a:ext>
          </a:extLst>
        </xdr:cNvPr>
        <xdr:cNvSpPr txBox="1"/>
      </xdr:nvSpPr>
      <xdr:spPr>
        <a:xfrm>
          <a:off x="5244147" y="19663600"/>
          <a:ext cx="1172885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Normal Decline (12%/yr)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75042</xdr:colOff>
      <xdr:row>101</xdr:row>
      <xdr:rowOff>187110</xdr:rowOff>
    </xdr:from>
    <xdr:to>
      <xdr:col>4</xdr:col>
      <xdr:colOff>47626</xdr:colOff>
      <xdr:row>106</xdr:row>
      <xdr:rowOff>15876</xdr:rowOff>
    </xdr:to>
    <xdr:sp macro="" textlink="">
      <xdr:nvSpPr>
        <xdr:cNvPr id="240" name="MC_BR_C_primary_decline_T_primary_fast">
          <a:extLst>
            <a:ext uri="{FF2B5EF4-FFF2-40B4-BE49-F238E27FC236}">
              <a16:creationId xmlns:a16="http://schemas.microsoft.com/office/drawing/2014/main" id="{9E771931-23C9-63D2-5A56-4C0D852A0580}"/>
            </a:ext>
          </a:extLst>
        </xdr:cNvPr>
        <xdr:cNvSpPr/>
      </xdr:nvSpPr>
      <xdr:spPr>
        <a:xfrm>
          <a:off x="5032805" y="19370460"/>
          <a:ext cx="2449084" cy="781266"/>
        </a:xfrm>
        <a:custGeom>
          <a:avLst/>
          <a:gdLst/>
          <a:ahLst/>
          <a:cxnLst/>
          <a:rect l="0" t="0" r="0" b="0"/>
          <a:pathLst>
            <a:path w="2449084" h="781266">
              <a:moveTo>
                <a:pt x="31017" y="0"/>
              </a:moveTo>
              <a:lnTo>
                <a:pt x="197641" y="762000"/>
              </a:lnTo>
              <a:lnTo>
                <a:pt x="182133" y="749515"/>
              </a:lnTo>
              <a:lnTo>
                <a:pt x="2449083" y="749515"/>
              </a:lnTo>
              <a:lnTo>
                <a:pt x="2449083" y="781265"/>
              </a:lnTo>
              <a:lnTo>
                <a:pt x="182133" y="781265"/>
              </a:lnTo>
              <a:lnTo>
                <a:pt x="166624" y="768780"/>
              </a:lnTo>
              <a:lnTo>
                <a:pt x="0" y="6780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286384</xdr:colOff>
      <xdr:row>105</xdr:row>
      <xdr:rowOff>99250</xdr:rowOff>
    </xdr:from>
    <xdr:ext cx="1041824" cy="182550"/>
    <xdr:sp macro="_xll.MC_OnBranchLabelClick" textlink="">
      <xdr:nvSpPr>
        <xdr:cNvPr id="241" name="MC_BN_C_primary_decline_T_primary_fast">
          <a:extLst>
            <a:ext uri="{FF2B5EF4-FFF2-40B4-BE49-F238E27FC236}">
              <a16:creationId xmlns:a16="http://schemas.microsoft.com/office/drawing/2014/main" id="{9DCCE0C3-17A9-4F85-681F-6299D5ACCE16}"/>
            </a:ext>
          </a:extLst>
        </xdr:cNvPr>
        <xdr:cNvSpPr txBox="1"/>
      </xdr:nvSpPr>
      <xdr:spPr>
        <a:xfrm>
          <a:off x="5244147" y="20044600"/>
          <a:ext cx="1041824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Fast Decline (18%/yr)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 editAs="oneCell">
    <xdr:from>
      <xdr:col>5</xdr:col>
      <xdr:colOff>4763</xdr:colOff>
      <xdr:row>19</xdr:row>
      <xdr:rowOff>109537</xdr:rowOff>
    </xdr:from>
    <xdr:to>
      <xdr:col>5</xdr:col>
      <xdr:colOff>176213</xdr:colOff>
      <xdr:row>20</xdr:row>
      <xdr:rowOff>80962</xdr:rowOff>
    </xdr:to>
    <xdr:sp macro="_xll.MC_OnNodeClick" textlink="">
      <xdr:nvSpPr>
        <xdr:cNvPr id="242" name="MC_T_co2_exc_high">
          <a:extLst>
            <a:ext uri="{FF2B5EF4-FFF2-40B4-BE49-F238E27FC236}">
              <a16:creationId xmlns:a16="http://schemas.microsoft.com/office/drawing/2014/main" id="{677C0630-D791-3085-7F66-494E8CF4F804}"/>
            </a:ext>
          </a:extLst>
        </xdr:cNvPr>
        <xdr:cNvSpPr/>
      </xdr:nvSpPr>
      <xdr:spPr>
        <a:xfrm rot="16200000">
          <a:off x="10001250" y="3667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9525</xdr:colOff>
      <xdr:row>21</xdr:row>
      <xdr:rowOff>109538</xdr:rowOff>
    </xdr:from>
    <xdr:to>
      <xdr:col>4</xdr:col>
      <xdr:colOff>180975</xdr:colOff>
      <xdr:row>22</xdr:row>
      <xdr:rowOff>80963</xdr:rowOff>
    </xdr:to>
    <xdr:sp macro="_xll.MC_OnNodeClick" textlink="">
      <xdr:nvSpPr>
        <xdr:cNvPr id="243" name="MC_C_price_co2_exc">
          <a:extLst>
            <a:ext uri="{FF2B5EF4-FFF2-40B4-BE49-F238E27FC236}">
              <a16:creationId xmlns:a16="http://schemas.microsoft.com/office/drawing/2014/main" id="{2FD02906-55D5-1592-7975-04BCEA6625F2}"/>
            </a:ext>
          </a:extLst>
        </xdr:cNvPr>
        <xdr:cNvSpPr/>
      </xdr:nvSpPr>
      <xdr:spPr>
        <a:xfrm>
          <a:off x="7443788" y="405288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23</xdr:row>
      <xdr:rowOff>109537</xdr:rowOff>
    </xdr:from>
    <xdr:to>
      <xdr:col>5</xdr:col>
      <xdr:colOff>176213</xdr:colOff>
      <xdr:row>24</xdr:row>
      <xdr:rowOff>80962</xdr:rowOff>
    </xdr:to>
    <xdr:sp macro="_xll.MC_OnNodeClick" textlink="">
      <xdr:nvSpPr>
        <xdr:cNvPr id="244" name="MC_T_co2_exc_mid">
          <a:extLst>
            <a:ext uri="{FF2B5EF4-FFF2-40B4-BE49-F238E27FC236}">
              <a16:creationId xmlns:a16="http://schemas.microsoft.com/office/drawing/2014/main" id="{E3720DE3-ECDE-211A-1EA1-DE2FA745F140}"/>
            </a:ext>
          </a:extLst>
        </xdr:cNvPr>
        <xdr:cNvSpPr/>
      </xdr:nvSpPr>
      <xdr:spPr>
        <a:xfrm rot="16200000">
          <a:off x="10001250" y="4429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25</xdr:row>
      <xdr:rowOff>109537</xdr:rowOff>
    </xdr:from>
    <xdr:to>
      <xdr:col>5</xdr:col>
      <xdr:colOff>176213</xdr:colOff>
      <xdr:row>26</xdr:row>
      <xdr:rowOff>80962</xdr:rowOff>
    </xdr:to>
    <xdr:sp macro="_xll.MC_OnNodeClick" textlink="">
      <xdr:nvSpPr>
        <xdr:cNvPr id="245" name="MC_T_co2_exc_low">
          <a:extLst>
            <a:ext uri="{FF2B5EF4-FFF2-40B4-BE49-F238E27FC236}">
              <a16:creationId xmlns:a16="http://schemas.microsoft.com/office/drawing/2014/main" id="{0F621B19-8BE1-A6B6-8ECD-CCBB9FF0F9B1}"/>
            </a:ext>
          </a:extLst>
        </xdr:cNvPr>
        <xdr:cNvSpPr/>
      </xdr:nvSpPr>
      <xdr:spPr>
        <a:xfrm rot="16200000">
          <a:off x="10001250" y="4810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3</xdr:col>
      <xdr:colOff>9525</xdr:colOff>
      <xdr:row>27</xdr:row>
      <xdr:rowOff>109538</xdr:rowOff>
    </xdr:from>
    <xdr:to>
      <xdr:col>3</xdr:col>
      <xdr:colOff>180975</xdr:colOff>
      <xdr:row>28</xdr:row>
      <xdr:rowOff>80963</xdr:rowOff>
    </xdr:to>
    <xdr:sp macro="_xll.MC_OnNodeClick" textlink="">
      <xdr:nvSpPr>
        <xdr:cNvPr id="246" name="MC_C_co2_pilot">
          <a:extLst>
            <a:ext uri="{FF2B5EF4-FFF2-40B4-BE49-F238E27FC236}">
              <a16:creationId xmlns:a16="http://schemas.microsoft.com/office/drawing/2014/main" id="{1D52B868-7D14-E30F-7772-C7CB12B9BB96}"/>
            </a:ext>
          </a:extLst>
        </xdr:cNvPr>
        <xdr:cNvSpPr/>
      </xdr:nvSpPr>
      <xdr:spPr>
        <a:xfrm>
          <a:off x="4967288" y="519588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29</xdr:row>
      <xdr:rowOff>109537</xdr:rowOff>
    </xdr:from>
    <xdr:to>
      <xdr:col>5</xdr:col>
      <xdr:colOff>176213</xdr:colOff>
      <xdr:row>30</xdr:row>
      <xdr:rowOff>80962</xdr:rowOff>
    </xdr:to>
    <xdr:sp macro="_xll.MC_OnNodeClick" textlink="">
      <xdr:nvSpPr>
        <xdr:cNvPr id="247" name="MC_T_co2_good_high">
          <a:extLst>
            <a:ext uri="{FF2B5EF4-FFF2-40B4-BE49-F238E27FC236}">
              <a16:creationId xmlns:a16="http://schemas.microsoft.com/office/drawing/2014/main" id="{CEF81ECA-ECB5-A076-6021-1AE8BB5F7DC7}"/>
            </a:ext>
          </a:extLst>
        </xdr:cNvPr>
        <xdr:cNvSpPr/>
      </xdr:nvSpPr>
      <xdr:spPr>
        <a:xfrm rot="16200000">
          <a:off x="10001250" y="5572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9525</xdr:colOff>
      <xdr:row>31</xdr:row>
      <xdr:rowOff>109538</xdr:rowOff>
    </xdr:from>
    <xdr:to>
      <xdr:col>4</xdr:col>
      <xdr:colOff>180975</xdr:colOff>
      <xdr:row>32</xdr:row>
      <xdr:rowOff>80963</xdr:rowOff>
    </xdr:to>
    <xdr:sp macro="_xll.MC_OnNodeClick" textlink="">
      <xdr:nvSpPr>
        <xdr:cNvPr id="248" name="MC_C_price_co2_good">
          <a:extLst>
            <a:ext uri="{FF2B5EF4-FFF2-40B4-BE49-F238E27FC236}">
              <a16:creationId xmlns:a16="http://schemas.microsoft.com/office/drawing/2014/main" id="{951BC0D7-F99A-5E3A-B6BE-8EAE12BA2DB1}"/>
            </a:ext>
          </a:extLst>
        </xdr:cNvPr>
        <xdr:cNvSpPr/>
      </xdr:nvSpPr>
      <xdr:spPr>
        <a:xfrm>
          <a:off x="7443788" y="595788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33</xdr:row>
      <xdr:rowOff>109537</xdr:rowOff>
    </xdr:from>
    <xdr:to>
      <xdr:col>5</xdr:col>
      <xdr:colOff>176213</xdr:colOff>
      <xdr:row>34</xdr:row>
      <xdr:rowOff>80962</xdr:rowOff>
    </xdr:to>
    <xdr:sp macro="_xll.MC_OnNodeClick" textlink="">
      <xdr:nvSpPr>
        <xdr:cNvPr id="249" name="MC_T_co2_good_mid">
          <a:extLst>
            <a:ext uri="{FF2B5EF4-FFF2-40B4-BE49-F238E27FC236}">
              <a16:creationId xmlns:a16="http://schemas.microsoft.com/office/drawing/2014/main" id="{7EC2C440-33C7-35F0-0BC0-89C2DB9D9DE6}"/>
            </a:ext>
          </a:extLst>
        </xdr:cNvPr>
        <xdr:cNvSpPr/>
      </xdr:nvSpPr>
      <xdr:spPr>
        <a:xfrm rot="16200000">
          <a:off x="10001250" y="6334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35</xdr:row>
      <xdr:rowOff>109537</xdr:rowOff>
    </xdr:from>
    <xdr:to>
      <xdr:col>5</xdr:col>
      <xdr:colOff>176213</xdr:colOff>
      <xdr:row>36</xdr:row>
      <xdr:rowOff>80962</xdr:rowOff>
    </xdr:to>
    <xdr:sp macro="_xll.MC_OnNodeClick" textlink="">
      <xdr:nvSpPr>
        <xdr:cNvPr id="250" name="MC_T_co2_good_low">
          <a:extLst>
            <a:ext uri="{FF2B5EF4-FFF2-40B4-BE49-F238E27FC236}">
              <a16:creationId xmlns:a16="http://schemas.microsoft.com/office/drawing/2014/main" id="{56F8DBF6-A056-2E41-A697-D113489883C2}"/>
            </a:ext>
          </a:extLst>
        </xdr:cNvPr>
        <xdr:cNvSpPr/>
      </xdr:nvSpPr>
      <xdr:spPr>
        <a:xfrm rot="16200000">
          <a:off x="10001250" y="6715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37</xdr:row>
      <xdr:rowOff>109537</xdr:rowOff>
    </xdr:from>
    <xdr:to>
      <xdr:col>5</xdr:col>
      <xdr:colOff>176213</xdr:colOff>
      <xdr:row>38</xdr:row>
      <xdr:rowOff>80962</xdr:rowOff>
    </xdr:to>
    <xdr:sp macro="_xll.MC_OnNodeClick" textlink="">
      <xdr:nvSpPr>
        <xdr:cNvPr id="251" name="MC_T_co2_poor_high">
          <a:extLst>
            <a:ext uri="{FF2B5EF4-FFF2-40B4-BE49-F238E27FC236}">
              <a16:creationId xmlns:a16="http://schemas.microsoft.com/office/drawing/2014/main" id="{D7F608B4-6C05-DD04-0432-DEFD483004BD}"/>
            </a:ext>
          </a:extLst>
        </xdr:cNvPr>
        <xdr:cNvSpPr/>
      </xdr:nvSpPr>
      <xdr:spPr>
        <a:xfrm rot="16200000">
          <a:off x="10001250" y="7096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9525</xdr:colOff>
      <xdr:row>39</xdr:row>
      <xdr:rowOff>109538</xdr:rowOff>
    </xdr:from>
    <xdr:to>
      <xdr:col>4</xdr:col>
      <xdr:colOff>180975</xdr:colOff>
      <xdr:row>40</xdr:row>
      <xdr:rowOff>80963</xdr:rowOff>
    </xdr:to>
    <xdr:sp macro="_xll.MC_OnNodeClick" textlink="">
      <xdr:nvSpPr>
        <xdr:cNvPr id="252" name="MC_C_price_co2_poor">
          <a:extLst>
            <a:ext uri="{FF2B5EF4-FFF2-40B4-BE49-F238E27FC236}">
              <a16:creationId xmlns:a16="http://schemas.microsoft.com/office/drawing/2014/main" id="{BE3C4F27-941D-7B78-1FED-DC76B6BD11BB}"/>
            </a:ext>
          </a:extLst>
        </xdr:cNvPr>
        <xdr:cNvSpPr/>
      </xdr:nvSpPr>
      <xdr:spPr>
        <a:xfrm>
          <a:off x="7443788" y="748188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41</xdr:row>
      <xdr:rowOff>109537</xdr:rowOff>
    </xdr:from>
    <xdr:to>
      <xdr:col>5</xdr:col>
      <xdr:colOff>176213</xdr:colOff>
      <xdr:row>42</xdr:row>
      <xdr:rowOff>80962</xdr:rowOff>
    </xdr:to>
    <xdr:sp macro="_xll.MC_OnNodeClick" textlink="">
      <xdr:nvSpPr>
        <xdr:cNvPr id="253" name="MC_T_co2_poor_mid">
          <a:extLst>
            <a:ext uri="{FF2B5EF4-FFF2-40B4-BE49-F238E27FC236}">
              <a16:creationId xmlns:a16="http://schemas.microsoft.com/office/drawing/2014/main" id="{2588C700-976B-366F-C894-FC9F21221CA5}"/>
            </a:ext>
          </a:extLst>
        </xdr:cNvPr>
        <xdr:cNvSpPr/>
      </xdr:nvSpPr>
      <xdr:spPr>
        <a:xfrm rot="16200000">
          <a:off x="10001250" y="7858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43</xdr:row>
      <xdr:rowOff>109537</xdr:rowOff>
    </xdr:from>
    <xdr:to>
      <xdr:col>5</xdr:col>
      <xdr:colOff>176213</xdr:colOff>
      <xdr:row>44</xdr:row>
      <xdr:rowOff>80962</xdr:rowOff>
    </xdr:to>
    <xdr:sp macro="_xll.MC_OnNodeClick" textlink="">
      <xdr:nvSpPr>
        <xdr:cNvPr id="254" name="MC_T_co2_poor_low">
          <a:extLst>
            <a:ext uri="{FF2B5EF4-FFF2-40B4-BE49-F238E27FC236}">
              <a16:creationId xmlns:a16="http://schemas.microsoft.com/office/drawing/2014/main" id="{2043186C-2382-FC55-EB0D-95FA9D9122A8}"/>
            </a:ext>
          </a:extLst>
        </xdr:cNvPr>
        <xdr:cNvSpPr/>
      </xdr:nvSpPr>
      <xdr:spPr>
        <a:xfrm rot="16200000">
          <a:off x="10001250" y="8239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4763</xdr:colOff>
      <xdr:row>45</xdr:row>
      <xdr:rowOff>109537</xdr:rowOff>
    </xdr:from>
    <xdr:to>
      <xdr:col>4</xdr:col>
      <xdr:colOff>176213</xdr:colOff>
      <xdr:row>46</xdr:row>
      <xdr:rowOff>80962</xdr:rowOff>
    </xdr:to>
    <xdr:sp macro="_xll.MC_OnNodeClick" textlink="">
      <xdr:nvSpPr>
        <xdr:cNvPr id="255" name="MC_T_co2_breakthrough">
          <a:extLst>
            <a:ext uri="{FF2B5EF4-FFF2-40B4-BE49-F238E27FC236}">
              <a16:creationId xmlns:a16="http://schemas.microsoft.com/office/drawing/2014/main" id="{F7149D26-F9E4-3705-1F96-976ABE636828}"/>
            </a:ext>
          </a:extLst>
        </xdr:cNvPr>
        <xdr:cNvSpPr/>
      </xdr:nvSpPr>
      <xdr:spPr>
        <a:xfrm rot="16200000">
          <a:off x="7443788" y="8620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2</xdr:col>
      <xdr:colOff>9525</xdr:colOff>
      <xdr:row>47</xdr:row>
      <xdr:rowOff>109538</xdr:rowOff>
    </xdr:from>
    <xdr:to>
      <xdr:col>2</xdr:col>
      <xdr:colOff>180975</xdr:colOff>
      <xdr:row>48</xdr:row>
      <xdr:rowOff>80963</xdr:rowOff>
    </xdr:to>
    <xdr:sp macro="_xll.MC_OnNodeClick" textlink="">
      <xdr:nvSpPr>
        <xdr:cNvPr id="256" name="MC_D_root">
          <a:extLst>
            <a:ext uri="{FF2B5EF4-FFF2-40B4-BE49-F238E27FC236}">
              <a16:creationId xmlns:a16="http://schemas.microsoft.com/office/drawing/2014/main" id="{103019E9-094A-F295-33D0-907590CCD2C0}"/>
            </a:ext>
          </a:extLst>
        </xdr:cNvPr>
        <xdr:cNvSpPr/>
      </xdr:nvSpPr>
      <xdr:spPr>
        <a:xfrm>
          <a:off x="2328863" y="9005888"/>
          <a:ext cx="171450" cy="161925"/>
        </a:xfrm>
        <a:prstGeom prst="can">
          <a:avLst/>
        </a:prstGeom>
        <a:solidFill>
          <a:srgbClr val="0F6E56"/>
        </a:solidFill>
        <a:ln w="12700">
          <a:solidFill>
            <a:srgbClr val="08504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49</xdr:row>
      <xdr:rowOff>109537</xdr:rowOff>
    </xdr:from>
    <xdr:to>
      <xdr:col>5</xdr:col>
      <xdr:colOff>176213</xdr:colOff>
      <xdr:row>50</xdr:row>
      <xdr:rowOff>80962</xdr:rowOff>
    </xdr:to>
    <xdr:sp macro="_xll.MC_OnNodeClick" textlink="">
      <xdr:nvSpPr>
        <xdr:cNvPr id="257" name="MC_T_wag_good_high">
          <a:extLst>
            <a:ext uri="{FF2B5EF4-FFF2-40B4-BE49-F238E27FC236}">
              <a16:creationId xmlns:a16="http://schemas.microsoft.com/office/drawing/2014/main" id="{EAB62BA8-21A5-5EDF-E515-33D2B2F35F32}"/>
            </a:ext>
          </a:extLst>
        </xdr:cNvPr>
        <xdr:cNvSpPr/>
      </xdr:nvSpPr>
      <xdr:spPr>
        <a:xfrm rot="16200000">
          <a:off x="10001250" y="9382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9525</xdr:colOff>
      <xdr:row>51</xdr:row>
      <xdr:rowOff>109538</xdr:rowOff>
    </xdr:from>
    <xdr:to>
      <xdr:col>4</xdr:col>
      <xdr:colOff>180975</xdr:colOff>
      <xdr:row>52</xdr:row>
      <xdr:rowOff>80963</xdr:rowOff>
    </xdr:to>
    <xdr:sp macro="_xll.MC_OnNodeClick" textlink="">
      <xdr:nvSpPr>
        <xdr:cNvPr id="258" name="MC_C_price_wag_good">
          <a:extLst>
            <a:ext uri="{FF2B5EF4-FFF2-40B4-BE49-F238E27FC236}">
              <a16:creationId xmlns:a16="http://schemas.microsoft.com/office/drawing/2014/main" id="{6513B1DD-D601-E1B1-629C-A57E2C04E049}"/>
            </a:ext>
          </a:extLst>
        </xdr:cNvPr>
        <xdr:cNvSpPr/>
      </xdr:nvSpPr>
      <xdr:spPr>
        <a:xfrm>
          <a:off x="7443788" y="976788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53</xdr:row>
      <xdr:rowOff>109537</xdr:rowOff>
    </xdr:from>
    <xdr:to>
      <xdr:col>5</xdr:col>
      <xdr:colOff>176213</xdr:colOff>
      <xdr:row>54</xdr:row>
      <xdr:rowOff>80962</xdr:rowOff>
    </xdr:to>
    <xdr:sp macro="_xll.MC_OnNodeClick" textlink="">
      <xdr:nvSpPr>
        <xdr:cNvPr id="259" name="MC_T_wag_good_mid">
          <a:extLst>
            <a:ext uri="{FF2B5EF4-FFF2-40B4-BE49-F238E27FC236}">
              <a16:creationId xmlns:a16="http://schemas.microsoft.com/office/drawing/2014/main" id="{B26F4313-3D5E-CEF2-2708-BF082D2A7A39}"/>
            </a:ext>
          </a:extLst>
        </xdr:cNvPr>
        <xdr:cNvSpPr/>
      </xdr:nvSpPr>
      <xdr:spPr>
        <a:xfrm rot="16200000">
          <a:off x="10001250" y="10144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55</xdr:row>
      <xdr:rowOff>109537</xdr:rowOff>
    </xdr:from>
    <xdr:to>
      <xdr:col>5</xdr:col>
      <xdr:colOff>176213</xdr:colOff>
      <xdr:row>56</xdr:row>
      <xdr:rowOff>80962</xdr:rowOff>
    </xdr:to>
    <xdr:sp macro="_xll.MC_OnNodeClick" textlink="">
      <xdr:nvSpPr>
        <xdr:cNvPr id="260" name="MC_T_wag_good_low">
          <a:extLst>
            <a:ext uri="{FF2B5EF4-FFF2-40B4-BE49-F238E27FC236}">
              <a16:creationId xmlns:a16="http://schemas.microsoft.com/office/drawing/2014/main" id="{202D5FFD-402C-208E-8D97-B36CE88FCFC8}"/>
            </a:ext>
          </a:extLst>
        </xdr:cNvPr>
        <xdr:cNvSpPr/>
      </xdr:nvSpPr>
      <xdr:spPr>
        <a:xfrm rot="16200000">
          <a:off x="10001250" y="10525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3</xdr:col>
      <xdr:colOff>9525</xdr:colOff>
      <xdr:row>57</xdr:row>
      <xdr:rowOff>109538</xdr:rowOff>
    </xdr:from>
    <xdr:to>
      <xdr:col>3</xdr:col>
      <xdr:colOff>180975</xdr:colOff>
      <xdr:row>58</xdr:row>
      <xdr:rowOff>80963</xdr:rowOff>
    </xdr:to>
    <xdr:sp macro="_xll.MC_OnNodeClick" textlink="">
      <xdr:nvSpPr>
        <xdr:cNvPr id="261" name="MC_C_wag_response">
          <a:extLst>
            <a:ext uri="{FF2B5EF4-FFF2-40B4-BE49-F238E27FC236}">
              <a16:creationId xmlns:a16="http://schemas.microsoft.com/office/drawing/2014/main" id="{995C18D4-87FF-546F-DF49-8F3CC3C0A692}"/>
            </a:ext>
          </a:extLst>
        </xdr:cNvPr>
        <xdr:cNvSpPr/>
      </xdr:nvSpPr>
      <xdr:spPr>
        <a:xfrm>
          <a:off x="4967288" y="1091088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59</xdr:row>
      <xdr:rowOff>109537</xdr:rowOff>
    </xdr:from>
    <xdr:to>
      <xdr:col>5</xdr:col>
      <xdr:colOff>176213</xdr:colOff>
      <xdr:row>60</xdr:row>
      <xdr:rowOff>80962</xdr:rowOff>
    </xdr:to>
    <xdr:sp macro="_xll.MC_OnNodeClick" textlink="">
      <xdr:nvSpPr>
        <xdr:cNvPr id="262" name="MC_T_wag_mod_high">
          <a:extLst>
            <a:ext uri="{FF2B5EF4-FFF2-40B4-BE49-F238E27FC236}">
              <a16:creationId xmlns:a16="http://schemas.microsoft.com/office/drawing/2014/main" id="{C6528D2A-58B1-FBC0-7407-229725EF2A8F}"/>
            </a:ext>
          </a:extLst>
        </xdr:cNvPr>
        <xdr:cNvSpPr/>
      </xdr:nvSpPr>
      <xdr:spPr>
        <a:xfrm rot="16200000">
          <a:off x="10001250" y="11287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9525</xdr:colOff>
      <xdr:row>61</xdr:row>
      <xdr:rowOff>109538</xdr:rowOff>
    </xdr:from>
    <xdr:to>
      <xdr:col>4</xdr:col>
      <xdr:colOff>180975</xdr:colOff>
      <xdr:row>62</xdr:row>
      <xdr:rowOff>80963</xdr:rowOff>
    </xdr:to>
    <xdr:sp macro="_xll.MC_OnNodeClick" textlink="">
      <xdr:nvSpPr>
        <xdr:cNvPr id="263" name="MC_C_price_wag_mod">
          <a:extLst>
            <a:ext uri="{FF2B5EF4-FFF2-40B4-BE49-F238E27FC236}">
              <a16:creationId xmlns:a16="http://schemas.microsoft.com/office/drawing/2014/main" id="{810C0B17-CA33-0BF2-4B77-AF93ACE49610}"/>
            </a:ext>
          </a:extLst>
        </xdr:cNvPr>
        <xdr:cNvSpPr/>
      </xdr:nvSpPr>
      <xdr:spPr>
        <a:xfrm>
          <a:off x="7443788" y="1167288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63</xdr:row>
      <xdr:rowOff>109537</xdr:rowOff>
    </xdr:from>
    <xdr:to>
      <xdr:col>5</xdr:col>
      <xdr:colOff>176213</xdr:colOff>
      <xdr:row>64</xdr:row>
      <xdr:rowOff>80962</xdr:rowOff>
    </xdr:to>
    <xdr:sp macro="_xll.MC_OnNodeClick" textlink="">
      <xdr:nvSpPr>
        <xdr:cNvPr id="264" name="MC_T_wag_mod_mid">
          <a:extLst>
            <a:ext uri="{FF2B5EF4-FFF2-40B4-BE49-F238E27FC236}">
              <a16:creationId xmlns:a16="http://schemas.microsoft.com/office/drawing/2014/main" id="{D22F0CF2-32C3-E88D-EC26-19FE9B8BC2C4}"/>
            </a:ext>
          </a:extLst>
        </xdr:cNvPr>
        <xdr:cNvSpPr/>
      </xdr:nvSpPr>
      <xdr:spPr>
        <a:xfrm rot="16200000">
          <a:off x="10001250" y="12049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65</xdr:row>
      <xdr:rowOff>109537</xdr:rowOff>
    </xdr:from>
    <xdr:to>
      <xdr:col>5</xdr:col>
      <xdr:colOff>176213</xdr:colOff>
      <xdr:row>66</xdr:row>
      <xdr:rowOff>80962</xdr:rowOff>
    </xdr:to>
    <xdr:sp macro="_xll.MC_OnNodeClick" textlink="">
      <xdr:nvSpPr>
        <xdr:cNvPr id="265" name="MC_T_wag_mod_low">
          <a:extLst>
            <a:ext uri="{FF2B5EF4-FFF2-40B4-BE49-F238E27FC236}">
              <a16:creationId xmlns:a16="http://schemas.microsoft.com/office/drawing/2014/main" id="{874C69AC-AE92-97FC-225E-E11A40B335D3}"/>
            </a:ext>
          </a:extLst>
        </xdr:cNvPr>
        <xdr:cNvSpPr/>
      </xdr:nvSpPr>
      <xdr:spPr>
        <a:xfrm rot="16200000">
          <a:off x="10001250" y="12430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4763</xdr:colOff>
      <xdr:row>67</xdr:row>
      <xdr:rowOff>109537</xdr:rowOff>
    </xdr:from>
    <xdr:to>
      <xdr:col>4</xdr:col>
      <xdr:colOff>176213</xdr:colOff>
      <xdr:row>68</xdr:row>
      <xdr:rowOff>80962</xdr:rowOff>
    </xdr:to>
    <xdr:sp macro="_xll.MC_OnNodeClick" textlink="">
      <xdr:nvSpPr>
        <xdr:cNvPr id="266" name="MC_T_wag_minimal">
          <a:extLst>
            <a:ext uri="{FF2B5EF4-FFF2-40B4-BE49-F238E27FC236}">
              <a16:creationId xmlns:a16="http://schemas.microsoft.com/office/drawing/2014/main" id="{82F17806-3EF5-660C-80AC-8C8A02BC6674}"/>
            </a:ext>
          </a:extLst>
        </xdr:cNvPr>
        <xdr:cNvSpPr/>
      </xdr:nvSpPr>
      <xdr:spPr>
        <a:xfrm rot="16200000">
          <a:off x="7443788" y="12811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69</xdr:row>
      <xdr:rowOff>109537</xdr:rowOff>
    </xdr:from>
    <xdr:to>
      <xdr:col>6</xdr:col>
      <xdr:colOff>176213</xdr:colOff>
      <xdr:row>70</xdr:row>
      <xdr:rowOff>80962</xdr:rowOff>
    </xdr:to>
    <xdr:sp macro="_xll.MC_OnNodeClick" textlink="">
      <xdr:nvSpPr>
        <xdr:cNvPr id="267" name="MC_T_poly_full_high">
          <a:extLst>
            <a:ext uri="{FF2B5EF4-FFF2-40B4-BE49-F238E27FC236}">
              <a16:creationId xmlns:a16="http://schemas.microsoft.com/office/drawing/2014/main" id="{FA3BABBC-0E22-D4A7-AF84-D8D4111DEA73}"/>
            </a:ext>
          </a:extLst>
        </xdr:cNvPr>
        <xdr:cNvSpPr/>
      </xdr:nvSpPr>
      <xdr:spPr>
        <a:xfrm rot="16200000">
          <a:off x="12387263" y="13192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9525</xdr:colOff>
      <xdr:row>71</xdr:row>
      <xdr:rowOff>109538</xdr:rowOff>
    </xdr:from>
    <xdr:to>
      <xdr:col>5</xdr:col>
      <xdr:colOff>180975</xdr:colOff>
      <xdr:row>72</xdr:row>
      <xdr:rowOff>80963</xdr:rowOff>
    </xdr:to>
    <xdr:sp macro="_xll.MC_OnNodeClick" textlink="">
      <xdr:nvSpPr>
        <xdr:cNvPr id="268" name="MC_C_price_polymer_full">
          <a:extLst>
            <a:ext uri="{FF2B5EF4-FFF2-40B4-BE49-F238E27FC236}">
              <a16:creationId xmlns:a16="http://schemas.microsoft.com/office/drawing/2014/main" id="{071F8BA9-A55A-5F5C-B44C-C6CE5D64AD76}"/>
            </a:ext>
          </a:extLst>
        </xdr:cNvPr>
        <xdr:cNvSpPr/>
      </xdr:nvSpPr>
      <xdr:spPr>
        <a:xfrm>
          <a:off x="10001250" y="1357788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73</xdr:row>
      <xdr:rowOff>109537</xdr:rowOff>
    </xdr:from>
    <xdr:to>
      <xdr:col>6</xdr:col>
      <xdr:colOff>176213</xdr:colOff>
      <xdr:row>74</xdr:row>
      <xdr:rowOff>80962</xdr:rowOff>
    </xdr:to>
    <xdr:sp macro="_xll.MC_OnNodeClick" textlink="">
      <xdr:nvSpPr>
        <xdr:cNvPr id="269" name="MC_T_poly_full_mid">
          <a:extLst>
            <a:ext uri="{FF2B5EF4-FFF2-40B4-BE49-F238E27FC236}">
              <a16:creationId xmlns:a16="http://schemas.microsoft.com/office/drawing/2014/main" id="{2FEB6EA2-748A-C567-2007-94A088A66354}"/>
            </a:ext>
          </a:extLst>
        </xdr:cNvPr>
        <xdr:cNvSpPr/>
      </xdr:nvSpPr>
      <xdr:spPr>
        <a:xfrm rot="16200000">
          <a:off x="12387263" y="13954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75</xdr:row>
      <xdr:rowOff>109537</xdr:rowOff>
    </xdr:from>
    <xdr:to>
      <xdr:col>6</xdr:col>
      <xdr:colOff>176213</xdr:colOff>
      <xdr:row>76</xdr:row>
      <xdr:rowOff>80962</xdr:rowOff>
    </xdr:to>
    <xdr:sp macro="_xll.MC_OnNodeClick" textlink="">
      <xdr:nvSpPr>
        <xdr:cNvPr id="270" name="MC_T_poly_full_low">
          <a:extLst>
            <a:ext uri="{FF2B5EF4-FFF2-40B4-BE49-F238E27FC236}">
              <a16:creationId xmlns:a16="http://schemas.microsoft.com/office/drawing/2014/main" id="{862BB38A-845C-4CC6-4622-D2900D2A3CFC}"/>
            </a:ext>
          </a:extLst>
        </xdr:cNvPr>
        <xdr:cNvSpPr/>
      </xdr:nvSpPr>
      <xdr:spPr>
        <a:xfrm rot="16200000">
          <a:off x="12387263" y="14335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9525</xdr:colOff>
      <xdr:row>77</xdr:row>
      <xdr:rowOff>109538</xdr:rowOff>
    </xdr:from>
    <xdr:to>
      <xdr:col>4</xdr:col>
      <xdr:colOff>180975</xdr:colOff>
      <xdr:row>78</xdr:row>
      <xdr:rowOff>80963</xdr:rowOff>
    </xdr:to>
    <xdr:sp macro="_xll.MC_OnNodeClick" textlink="">
      <xdr:nvSpPr>
        <xdr:cNvPr id="271" name="MC_D_polymer_expand">
          <a:extLst>
            <a:ext uri="{FF2B5EF4-FFF2-40B4-BE49-F238E27FC236}">
              <a16:creationId xmlns:a16="http://schemas.microsoft.com/office/drawing/2014/main" id="{B923A231-4731-AADB-4B6B-9944229A15F6}"/>
            </a:ext>
          </a:extLst>
        </xdr:cNvPr>
        <xdr:cNvSpPr/>
      </xdr:nvSpPr>
      <xdr:spPr>
        <a:xfrm>
          <a:off x="7443788" y="14720888"/>
          <a:ext cx="171450" cy="161925"/>
        </a:xfrm>
        <a:prstGeom prst="can">
          <a:avLst/>
        </a:prstGeom>
        <a:solidFill>
          <a:srgbClr val="6FA899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79</xdr:row>
      <xdr:rowOff>109537</xdr:rowOff>
    </xdr:from>
    <xdr:to>
      <xdr:col>5</xdr:col>
      <xdr:colOff>176213</xdr:colOff>
      <xdr:row>80</xdr:row>
      <xdr:rowOff>80962</xdr:rowOff>
    </xdr:to>
    <xdr:sp macro="_xll.MC_OnNodeClick" textlink="">
      <xdr:nvSpPr>
        <xdr:cNvPr id="272" name="MC_T_sell_pilot_strong">
          <a:extLst>
            <a:ext uri="{FF2B5EF4-FFF2-40B4-BE49-F238E27FC236}">
              <a16:creationId xmlns:a16="http://schemas.microsoft.com/office/drawing/2014/main" id="{2609E89B-8982-9E0C-2B51-489647CAEF97}"/>
            </a:ext>
          </a:extLst>
        </xdr:cNvPr>
        <xdr:cNvSpPr/>
      </xdr:nvSpPr>
      <xdr:spPr>
        <a:xfrm rot="16200000">
          <a:off x="10001250" y="15097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3</xdr:col>
      <xdr:colOff>9525</xdr:colOff>
      <xdr:row>81</xdr:row>
      <xdr:rowOff>109538</xdr:rowOff>
    </xdr:from>
    <xdr:to>
      <xdr:col>3</xdr:col>
      <xdr:colOff>180975</xdr:colOff>
      <xdr:row>82</xdr:row>
      <xdr:rowOff>80963</xdr:rowOff>
    </xdr:to>
    <xdr:sp macro="_xll.MC_OnNodeClick" textlink="">
      <xdr:nvSpPr>
        <xdr:cNvPr id="273" name="MC_C_polymer_pilot">
          <a:extLst>
            <a:ext uri="{FF2B5EF4-FFF2-40B4-BE49-F238E27FC236}">
              <a16:creationId xmlns:a16="http://schemas.microsoft.com/office/drawing/2014/main" id="{D161D117-85CD-022F-6267-E8D60766E62E}"/>
            </a:ext>
          </a:extLst>
        </xdr:cNvPr>
        <xdr:cNvSpPr/>
      </xdr:nvSpPr>
      <xdr:spPr>
        <a:xfrm>
          <a:off x="4967288" y="1548288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83</xdr:row>
      <xdr:rowOff>109537</xdr:rowOff>
    </xdr:from>
    <xdr:to>
      <xdr:col>6</xdr:col>
      <xdr:colOff>176213</xdr:colOff>
      <xdr:row>84</xdr:row>
      <xdr:rowOff>80962</xdr:rowOff>
    </xdr:to>
    <xdr:sp macro="_xll.MC_OnNodeClick" textlink="">
      <xdr:nvSpPr>
        <xdr:cNvPr id="274" name="MC_T_poly_mod_high">
          <a:extLst>
            <a:ext uri="{FF2B5EF4-FFF2-40B4-BE49-F238E27FC236}">
              <a16:creationId xmlns:a16="http://schemas.microsoft.com/office/drawing/2014/main" id="{8F180290-0EF0-E612-7717-61023703F493}"/>
            </a:ext>
          </a:extLst>
        </xdr:cNvPr>
        <xdr:cNvSpPr/>
      </xdr:nvSpPr>
      <xdr:spPr>
        <a:xfrm rot="16200000">
          <a:off x="12387263" y="15859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9525</xdr:colOff>
      <xdr:row>85</xdr:row>
      <xdr:rowOff>109538</xdr:rowOff>
    </xdr:from>
    <xdr:to>
      <xdr:col>5</xdr:col>
      <xdr:colOff>180975</xdr:colOff>
      <xdr:row>86</xdr:row>
      <xdr:rowOff>80963</xdr:rowOff>
    </xdr:to>
    <xdr:sp macro="_xll.MC_OnNodeClick" textlink="">
      <xdr:nvSpPr>
        <xdr:cNvPr id="275" name="MC_C_price_polymer_mod">
          <a:extLst>
            <a:ext uri="{FF2B5EF4-FFF2-40B4-BE49-F238E27FC236}">
              <a16:creationId xmlns:a16="http://schemas.microsoft.com/office/drawing/2014/main" id="{6568F2DD-F9F0-5E8C-B1B3-86E99693AE7A}"/>
            </a:ext>
          </a:extLst>
        </xdr:cNvPr>
        <xdr:cNvSpPr/>
      </xdr:nvSpPr>
      <xdr:spPr>
        <a:xfrm>
          <a:off x="10001250" y="1624488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87</xdr:row>
      <xdr:rowOff>109537</xdr:rowOff>
    </xdr:from>
    <xdr:to>
      <xdr:col>6</xdr:col>
      <xdr:colOff>176213</xdr:colOff>
      <xdr:row>88</xdr:row>
      <xdr:rowOff>80962</xdr:rowOff>
    </xdr:to>
    <xdr:sp macro="_xll.MC_OnNodeClick" textlink="">
      <xdr:nvSpPr>
        <xdr:cNvPr id="276" name="MC_T_poly_mod_mid">
          <a:extLst>
            <a:ext uri="{FF2B5EF4-FFF2-40B4-BE49-F238E27FC236}">
              <a16:creationId xmlns:a16="http://schemas.microsoft.com/office/drawing/2014/main" id="{9DB1FF51-A870-422B-7020-7226BE8AFAF9}"/>
            </a:ext>
          </a:extLst>
        </xdr:cNvPr>
        <xdr:cNvSpPr/>
      </xdr:nvSpPr>
      <xdr:spPr>
        <a:xfrm rot="16200000">
          <a:off x="12387263" y="16621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89</xdr:row>
      <xdr:rowOff>109537</xdr:rowOff>
    </xdr:from>
    <xdr:to>
      <xdr:col>6</xdr:col>
      <xdr:colOff>176213</xdr:colOff>
      <xdr:row>90</xdr:row>
      <xdr:rowOff>80962</xdr:rowOff>
    </xdr:to>
    <xdr:sp macro="_xll.MC_OnNodeClick" textlink="">
      <xdr:nvSpPr>
        <xdr:cNvPr id="277" name="MC_T_poly_mod_low">
          <a:extLst>
            <a:ext uri="{FF2B5EF4-FFF2-40B4-BE49-F238E27FC236}">
              <a16:creationId xmlns:a16="http://schemas.microsoft.com/office/drawing/2014/main" id="{36AC4B23-B9AE-308C-49E3-3C00BFA79190}"/>
            </a:ext>
          </a:extLst>
        </xdr:cNvPr>
        <xdr:cNvSpPr/>
      </xdr:nvSpPr>
      <xdr:spPr>
        <a:xfrm rot="16200000">
          <a:off x="12387263" y="17002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9525</xdr:colOff>
      <xdr:row>91</xdr:row>
      <xdr:rowOff>109538</xdr:rowOff>
    </xdr:from>
    <xdr:to>
      <xdr:col>4</xdr:col>
      <xdr:colOff>180975</xdr:colOff>
      <xdr:row>92</xdr:row>
      <xdr:rowOff>80963</xdr:rowOff>
    </xdr:to>
    <xdr:sp macro="_xll.MC_OnNodeClick" textlink="">
      <xdr:nvSpPr>
        <xdr:cNvPr id="278" name="MC_D_polymer_expand_mod">
          <a:extLst>
            <a:ext uri="{FF2B5EF4-FFF2-40B4-BE49-F238E27FC236}">
              <a16:creationId xmlns:a16="http://schemas.microsoft.com/office/drawing/2014/main" id="{CC383856-BCC5-45CF-FC36-E9BC593C53E2}"/>
            </a:ext>
          </a:extLst>
        </xdr:cNvPr>
        <xdr:cNvSpPr/>
      </xdr:nvSpPr>
      <xdr:spPr>
        <a:xfrm>
          <a:off x="7443788" y="17387888"/>
          <a:ext cx="171450" cy="161925"/>
        </a:xfrm>
        <a:prstGeom prst="can">
          <a:avLst/>
        </a:prstGeom>
        <a:solidFill>
          <a:srgbClr val="6FA899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93</xdr:row>
      <xdr:rowOff>109537</xdr:rowOff>
    </xdr:from>
    <xdr:to>
      <xdr:col>5</xdr:col>
      <xdr:colOff>176213</xdr:colOff>
      <xdr:row>94</xdr:row>
      <xdr:rowOff>80962</xdr:rowOff>
    </xdr:to>
    <xdr:sp macro="_xll.MC_OnNodeClick" textlink="">
      <xdr:nvSpPr>
        <xdr:cNvPr id="279" name="MC_T_continue_pilot">
          <a:extLst>
            <a:ext uri="{FF2B5EF4-FFF2-40B4-BE49-F238E27FC236}">
              <a16:creationId xmlns:a16="http://schemas.microsoft.com/office/drawing/2014/main" id="{35089FD1-B532-FF1B-583F-28DAB17496D1}"/>
            </a:ext>
          </a:extLst>
        </xdr:cNvPr>
        <xdr:cNvSpPr/>
      </xdr:nvSpPr>
      <xdr:spPr>
        <a:xfrm rot="16200000">
          <a:off x="10001250" y="17764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4763</xdr:colOff>
      <xdr:row>95</xdr:row>
      <xdr:rowOff>109537</xdr:rowOff>
    </xdr:from>
    <xdr:to>
      <xdr:col>4</xdr:col>
      <xdr:colOff>176213</xdr:colOff>
      <xdr:row>96</xdr:row>
      <xdr:rowOff>80962</xdr:rowOff>
    </xdr:to>
    <xdr:sp macro="_xll.MC_OnNodeClick" textlink="">
      <xdr:nvSpPr>
        <xdr:cNvPr id="280" name="MC_T_polymer_inconc">
          <a:extLst>
            <a:ext uri="{FF2B5EF4-FFF2-40B4-BE49-F238E27FC236}">
              <a16:creationId xmlns:a16="http://schemas.microsoft.com/office/drawing/2014/main" id="{634B47AC-F99C-D5BD-426E-D6FAC8413BC8}"/>
            </a:ext>
          </a:extLst>
        </xdr:cNvPr>
        <xdr:cNvSpPr/>
      </xdr:nvSpPr>
      <xdr:spPr>
        <a:xfrm rot="16200000">
          <a:off x="7443788" y="18145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4763</xdr:colOff>
      <xdr:row>97</xdr:row>
      <xdr:rowOff>109537</xdr:rowOff>
    </xdr:from>
    <xdr:to>
      <xdr:col>4</xdr:col>
      <xdr:colOff>176213</xdr:colOff>
      <xdr:row>98</xdr:row>
      <xdr:rowOff>80962</xdr:rowOff>
    </xdr:to>
    <xdr:sp macro="_xll.MC_OnNodeClick" textlink="">
      <xdr:nvSpPr>
        <xdr:cNvPr id="281" name="MC_T_polymer_fail">
          <a:extLst>
            <a:ext uri="{FF2B5EF4-FFF2-40B4-BE49-F238E27FC236}">
              <a16:creationId xmlns:a16="http://schemas.microsoft.com/office/drawing/2014/main" id="{D7728CF5-7CF3-9A47-8A9C-7ED238B6CB01}"/>
            </a:ext>
          </a:extLst>
        </xdr:cNvPr>
        <xdr:cNvSpPr/>
      </xdr:nvSpPr>
      <xdr:spPr>
        <a:xfrm rot="16200000">
          <a:off x="7443788" y="18526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4763</xdr:colOff>
      <xdr:row>99</xdr:row>
      <xdr:rowOff>109537</xdr:rowOff>
    </xdr:from>
    <xdr:to>
      <xdr:col>4</xdr:col>
      <xdr:colOff>176213</xdr:colOff>
      <xdr:row>100</xdr:row>
      <xdr:rowOff>80962</xdr:rowOff>
    </xdr:to>
    <xdr:sp macro="_xll.MC_OnNodeClick" textlink="">
      <xdr:nvSpPr>
        <xdr:cNvPr id="282" name="MC_T_primary_slow">
          <a:extLst>
            <a:ext uri="{FF2B5EF4-FFF2-40B4-BE49-F238E27FC236}">
              <a16:creationId xmlns:a16="http://schemas.microsoft.com/office/drawing/2014/main" id="{81C4AE0F-0AB8-8093-926E-2A4238F3D675}"/>
            </a:ext>
          </a:extLst>
        </xdr:cNvPr>
        <xdr:cNvSpPr/>
      </xdr:nvSpPr>
      <xdr:spPr>
        <a:xfrm rot="16200000">
          <a:off x="7443788" y="18907125"/>
          <a:ext cx="161925" cy="171450"/>
        </a:xfrm>
        <a:prstGeom prst="triangle">
          <a:avLst/>
        </a:prstGeom>
        <a:solidFill>
          <a:srgbClr val="378ADD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3</xdr:col>
      <xdr:colOff>9525</xdr:colOff>
      <xdr:row>101</xdr:row>
      <xdr:rowOff>109538</xdr:rowOff>
    </xdr:from>
    <xdr:to>
      <xdr:col>3</xdr:col>
      <xdr:colOff>180975</xdr:colOff>
      <xdr:row>102</xdr:row>
      <xdr:rowOff>80963</xdr:rowOff>
    </xdr:to>
    <xdr:sp macro="_xll.MC_OnNodeClick" textlink="">
      <xdr:nvSpPr>
        <xdr:cNvPr id="283" name="MC_C_primary_decline">
          <a:extLst>
            <a:ext uri="{FF2B5EF4-FFF2-40B4-BE49-F238E27FC236}">
              <a16:creationId xmlns:a16="http://schemas.microsoft.com/office/drawing/2014/main" id="{0E68C76D-E1C5-F8B5-920D-39AD9D12EC3F}"/>
            </a:ext>
          </a:extLst>
        </xdr:cNvPr>
        <xdr:cNvSpPr/>
      </xdr:nvSpPr>
      <xdr:spPr>
        <a:xfrm>
          <a:off x="4967288" y="19292888"/>
          <a:ext cx="171450" cy="161925"/>
        </a:xfrm>
        <a:prstGeom prst="ellipse">
          <a:avLst/>
        </a:prstGeom>
        <a:solidFill>
          <a:srgbClr val="D85A30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4763</xdr:colOff>
      <xdr:row>103</xdr:row>
      <xdr:rowOff>109537</xdr:rowOff>
    </xdr:from>
    <xdr:to>
      <xdr:col>4</xdr:col>
      <xdr:colOff>176213</xdr:colOff>
      <xdr:row>104</xdr:row>
      <xdr:rowOff>80962</xdr:rowOff>
    </xdr:to>
    <xdr:sp macro="_xll.MC_OnNodeClick" textlink="">
      <xdr:nvSpPr>
        <xdr:cNvPr id="284" name="MC_T_primary_normal">
          <a:extLst>
            <a:ext uri="{FF2B5EF4-FFF2-40B4-BE49-F238E27FC236}">
              <a16:creationId xmlns:a16="http://schemas.microsoft.com/office/drawing/2014/main" id="{7B837BAC-B97E-536B-6D39-89C944F19131}"/>
            </a:ext>
          </a:extLst>
        </xdr:cNvPr>
        <xdr:cNvSpPr/>
      </xdr:nvSpPr>
      <xdr:spPr>
        <a:xfrm rot="16200000">
          <a:off x="7443788" y="19669125"/>
          <a:ext cx="161925" cy="171450"/>
        </a:xfrm>
        <a:prstGeom prst="triangle">
          <a:avLst/>
        </a:prstGeom>
        <a:solidFill>
          <a:srgbClr val="378ADD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4763</xdr:colOff>
      <xdr:row>105</xdr:row>
      <xdr:rowOff>109537</xdr:rowOff>
    </xdr:from>
    <xdr:to>
      <xdr:col>4</xdr:col>
      <xdr:colOff>176213</xdr:colOff>
      <xdr:row>106</xdr:row>
      <xdr:rowOff>80962</xdr:rowOff>
    </xdr:to>
    <xdr:sp macro="_xll.MC_OnNodeClick" textlink="">
      <xdr:nvSpPr>
        <xdr:cNvPr id="285" name="MC_T_primary_fast">
          <a:extLst>
            <a:ext uri="{FF2B5EF4-FFF2-40B4-BE49-F238E27FC236}">
              <a16:creationId xmlns:a16="http://schemas.microsoft.com/office/drawing/2014/main" id="{19371483-4303-CD9B-7ED3-86C62FFD622F}"/>
            </a:ext>
          </a:extLst>
        </xdr:cNvPr>
        <xdr:cNvSpPr/>
      </xdr:nvSpPr>
      <xdr:spPr>
        <a:xfrm rot="16200000">
          <a:off x="7443788" y="20050125"/>
          <a:ext cx="161925" cy="171450"/>
        </a:xfrm>
        <a:prstGeom prst="triangle">
          <a:avLst/>
        </a:prstGeom>
        <a:solidFill>
          <a:srgbClr val="378ADD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3</xdr:col>
      <xdr:colOff>4763</xdr:colOff>
      <xdr:row>107</xdr:row>
      <xdr:rowOff>109537</xdr:rowOff>
    </xdr:from>
    <xdr:to>
      <xdr:col>3</xdr:col>
      <xdr:colOff>176213</xdr:colOff>
      <xdr:row>108</xdr:row>
      <xdr:rowOff>80962</xdr:rowOff>
    </xdr:to>
    <xdr:sp macro="_xll.MC_OnNodeClick" textlink="">
      <xdr:nvSpPr>
        <xdr:cNvPr id="286" name="MC_T_decommission">
          <a:extLst>
            <a:ext uri="{FF2B5EF4-FFF2-40B4-BE49-F238E27FC236}">
              <a16:creationId xmlns:a16="http://schemas.microsoft.com/office/drawing/2014/main" id="{9FDE7C52-E18A-257C-AB86-6F076309B998}"/>
            </a:ext>
          </a:extLst>
        </xdr:cNvPr>
        <xdr:cNvSpPr/>
      </xdr:nvSpPr>
      <xdr:spPr>
        <a:xfrm rot="16200000">
          <a:off x="4967288" y="20431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87320-B43D-4CA5-9A9F-21D24606B423}">
  <dimension ref="A1"/>
  <sheetViews>
    <sheetView workbookViewId="0"/>
  </sheetViews>
  <sheetFormatPr defaultRowHeight="14.25" x14ac:dyDescent="0.45"/>
  <sheetData>
    <row r="1" spans="1:1" x14ac:dyDescent="0.45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670DB1-3754-4458-BF87-32D889ADA1FA}">
  <dimension ref="A1:DF1"/>
  <sheetViews>
    <sheetView workbookViewId="0"/>
  </sheetViews>
  <sheetFormatPr defaultRowHeight="14.25" x14ac:dyDescent="0.45"/>
  <sheetData>
    <row r="1" spans="1:110" x14ac:dyDescent="0.45">
      <c r="A1">
        <f>MC_Tree_1!MC_BP_C_co2_pilot_C_price_co2_exc</f>
        <v>0.2</v>
      </c>
      <c r="B1">
        <f>MC_Tree_1!MC_BV_C_co2_pilot_C_price_co2_exc</f>
        <v>0</v>
      </c>
      <c r="C1">
        <f>MC_Tree_1!MC_BP_C_co2_pilot_C_price_co2_good</f>
        <v>0.4</v>
      </c>
      <c r="D1">
        <f>MC_Tree_1!MC_BV_C_co2_pilot_C_price_co2_good</f>
        <v>0</v>
      </c>
      <c r="E1">
        <f>MC_Tree_1!MC_BP_C_co2_pilot_C_price_co2_poor</f>
        <v>0.25</v>
      </c>
      <c r="F1">
        <f>MC_Tree_1!MC_BV_C_co2_pilot_C_price_co2_poor</f>
        <v>0</v>
      </c>
      <c r="G1">
        <f>MC_Tree_1!MC_BP_C_co2_pilot_T_co2_breakthrough</f>
        <v>0.15</v>
      </c>
      <c r="H1">
        <f>MC_Tree_1!MC_BV_C_co2_pilot_T_co2_breakthrough</f>
        <v>-30000000</v>
      </c>
      <c r="I1">
        <f>MC_Tree_1!MC_BP_C_polymer_pilot_D_polymer_expand</f>
        <v>0.25</v>
      </c>
      <c r="J1">
        <f>MC_Tree_1!MC_BV_C_polymer_pilot_D_polymer_expand</f>
        <v>0</v>
      </c>
      <c r="K1">
        <f>MC_Tree_1!MC_BP_C_polymer_pilot_D_polymer_expand_mod</f>
        <v>0.35</v>
      </c>
      <c r="L1">
        <f>MC_Tree_1!MC_BV_C_polymer_pilot_D_polymer_expand_mod</f>
        <v>0</v>
      </c>
      <c r="M1">
        <f>MC_Tree_1!MC_BP_C_polymer_pilot_T_polymer_inconc</f>
        <v>0.25</v>
      </c>
      <c r="N1">
        <f>MC_Tree_1!MC_BV_C_polymer_pilot_T_polymer_inconc</f>
        <v>5000000</v>
      </c>
      <c r="O1">
        <f>MC_Tree_1!MC_BP_C_polymer_pilot_T_polymer_fail</f>
        <v>0.15</v>
      </c>
      <c r="P1">
        <f>MC_Tree_1!MC_BV_C_polymer_pilot_T_polymer_fail</f>
        <v>0</v>
      </c>
      <c r="Q1">
        <f>MC_Tree_1!MC_BP_C_price_co2_exc_T_co2_exc_high</f>
        <v>0.25</v>
      </c>
      <c r="R1">
        <f>MC_Tree_1!MC_BV_C_price_co2_exc_T_co2_exc_high</f>
        <v>450000000</v>
      </c>
      <c r="S1">
        <f>MC_Tree_1!MC_BP_C_price_co2_exc_T_co2_exc_mid</f>
        <v>0.5</v>
      </c>
      <c r="T1">
        <f>MC_Tree_1!MC_BV_C_price_co2_exc_T_co2_exc_mid</f>
        <v>280000000</v>
      </c>
      <c r="U1">
        <f>MC_Tree_1!MC_BP_C_price_co2_exc_T_co2_exc_low</f>
        <v>0.25</v>
      </c>
      <c r="V1">
        <f>MC_Tree_1!MC_BV_C_price_co2_exc_T_co2_exc_low</f>
        <v>140000000</v>
      </c>
      <c r="W1">
        <f>MC_Tree_1!MC_BP_C_price_co2_good_T_co2_good_high</f>
        <v>0.25</v>
      </c>
      <c r="X1">
        <f>MC_Tree_1!MC_BV_C_price_co2_good_T_co2_good_high</f>
        <v>300000000</v>
      </c>
      <c r="Y1">
        <f>MC_Tree_1!MC_BP_C_price_co2_good_T_co2_good_mid</f>
        <v>0.5</v>
      </c>
      <c r="Z1">
        <f>MC_Tree_1!MC_BV_C_price_co2_good_T_co2_good_mid</f>
        <v>180000000</v>
      </c>
      <c r="AA1">
        <f>MC_Tree_1!MC_BP_C_price_co2_good_T_co2_good_low</f>
        <v>0.25</v>
      </c>
      <c r="AB1">
        <f>MC_Tree_1!MC_BV_C_price_co2_good_T_co2_good_low</f>
        <v>70000000</v>
      </c>
      <c r="AC1">
        <f>MC_Tree_1!MC_BP_C_price_co2_poor_T_co2_poor_high</f>
        <v>0.25</v>
      </c>
      <c r="AD1">
        <f>MC_Tree_1!MC_BV_C_price_co2_poor_T_co2_poor_high</f>
        <v>130000000</v>
      </c>
      <c r="AE1">
        <f>MC_Tree_1!MC_BP_C_price_co2_poor_T_co2_poor_mid</f>
        <v>0.5</v>
      </c>
      <c r="AF1">
        <f>MC_Tree_1!MC_BV_C_price_co2_poor_T_co2_poor_mid</f>
        <v>50000000</v>
      </c>
      <c r="AG1">
        <f>MC_Tree_1!MC_BP_C_price_co2_poor_T_co2_poor_low</f>
        <v>0.25</v>
      </c>
      <c r="AH1">
        <f>MC_Tree_1!MC_BV_C_price_co2_poor_T_co2_poor_low</f>
        <v>-20000000</v>
      </c>
      <c r="AI1">
        <f>MC_Tree_1!MC_BP_C_price_polymer_full_T_poly_full_high</f>
        <v>0.25</v>
      </c>
      <c r="AJ1">
        <f>MC_Tree_1!MC_BV_C_price_polymer_full_T_poly_full_high</f>
        <v>250000000</v>
      </c>
      <c r="AK1">
        <f>MC_Tree_1!MC_BP_C_price_polymer_full_T_poly_full_mid</f>
        <v>0.5</v>
      </c>
      <c r="AL1">
        <f>MC_Tree_1!MC_BV_C_price_polymer_full_T_poly_full_mid</f>
        <v>150000000</v>
      </c>
      <c r="AM1">
        <f>MC_Tree_1!MC_BP_C_price_polymer_full_T_poly_full_low</f>
        <v>0.25</v>
      </c>
      <c r="AN1">
        <f>MC_Tree_1!MC_BV_C_price_polymer_full_T_poly_full_low</f>
        <v>60000000</v>
      </c>
      <c r="AO1">
        <f>MC_Tree_1!MC_BP_C_price_polymer_mod_T_poly_mod_high</f>
        <v>0.25</v>
      </c>
      <c r="AP1">
        <f>MC_Tree_1!MC_BV_C_price_polymer_mod_T_poly_mod_high</f>
        <v>180000000</v>
      </c>
      <c r="AQ1">
        <f>MC_Tree_1!MC_BP_C_price_polymer_mod_T_poly_mod_mid</f>
        <v>0.5</v>
      </c>
      <c r="AR1">
        <f>MC_Tree_1!MC_BV_C_price_polymer_mod_T_poly_mod_mid</f>
        <v>100000000</v>
      </c>
      <c r="AS1">
        <f>MC_Tree_1!MC_BP_C_price_polymer_mod_T_poly_mod_low</f>
        <v>0.25</v>
      </c>
      <c r="AT1">
        <f>MC_Tree_1!MC_BV_C_price_polymer_mod_T_poly_mod_low</f>
        <v>30000000</v>
      </c>
      <c r="AU1">
        <f>MC_Tree_1!MC_BP_C_price_wag_good_T_wag_good_high</f>
        <v>0.25</v>
      </c>
      <c r="AV1">
        <f>MC_Tree_1!MC_BV_C_price_wag_good_T_wag_good_high</f>
        <v>200000000</v>
      </c>
      <c r="AW1">
        <f>MC_Tree_1!MC_BP_C_price_wag_good_T_wag_good_mid</f>
        <v>0.5</v>
      </c>
      <c r="AX1">
        <f>MC_Tree_1!MC_BV_C_price_wag_good_T_wag_good_mid</f>
        <v>120000000</v>
      </c>
      <c r="AY1">
        <f>MC_Tree_1!MC_BP_C_price_wag_good_T_wag_good_low</f>
        <v>0.25</v>
      </c>
      <c r="AZ1">
        <f>MC_Tree_1!MC_BV_C_price_wag_good_T_wag_good_low</f>
        <v>50000000</v>
      </c>
      <c r="BA1">
        <f>MC_Tree_1!MC_BP_C_price_wag_mod_T_wag_mod_high</f>
        <v>0.25</v>
      </c>
      <c r="BB1">
        <f>MC_Tree_1!MC_BV_C_price_wag_mod_T_wag_mod_high</f>
        <v>130000000</v>
      </c>
      <c r="BC1">
        <f>MC_Tree_1!MC_BP_C_price_wag_mod_T_wag_mod_mid</f>
        <v>0.5</v>
      </c>
      <c r="BD1">
        <f>MC_Tree_1!MC_BV_C_price_wag_mod_T_wag_mod_mid</f>
        <v>70000000</v>
      </c>
      <c r="BE1">
        <f>MC_Tree_1!MC_BP_C_price_wag_mod_T_wag_mod_low</f>
        <v>0.25</v>
      </c>
      <c r="BF1">
        <f>MC_Tree_1!MC_BV_C_price_wag_mod_T_wag_mod_low</f>
        <v>20000000</v>
      </c>
      <c r="BG1">
        <f>MC_Tree_1!MC_BP_C_primary_decline_T_primary_slow</f>
        <v>0.3</v>
      </c>
      <c r="BH1">
        <f>MC_Tree_1!MC_BV_C_primary_decline_T_primary_slow</f>
        <v>80000000</v>
      </c>
      <c r="BI1">
        <f>MC_Tree_1!MC_BP_C_primary_decline_T_primary_normal</f>
        <v>0.45</v>
      </c>
      <c r="BJ1">
        <f>MC_Tree_1!MC_BV_C_primary_decline_T_primary_normal</f>
        <v>45000000</v>
      </c>
      <c r="BK1">
        <f>MC_Tree_1!MC_BP_C_primary_decline_T_primary_fast</f>
        <v>0.25</v>
      </c>
      <c r="BL1">
        <f>MC_Tree_1!MC_BV_C_primary_decline_T_primary_fast</f>
        <v>15000000</v>
      </c>
      <c r="BM1">
        <f>MC_Tree_1!MC_BP_C_wag_response_C_price_wag_good</f>
        <v>0.35</v>
      </c>
      <c r="BN1">
        <f>MC_Tree_1!MC_BV_C_wag_response_C_price_wag_good</f>
        <v>0</v>
      </c>
      <c r="BO1">
        <f>MC_Tree_1!MC_BP_C_wag_response_C_price_wag_mod</f>
        <v>0.4</v>
      </c>
      <c r="BP1">
        <f>MC_Tree_1!MC_BV_C_wag_response_C_price_wag_mod</f>
        <v>0</v>
      </c>
      <c r="BQ1">
        <f>MC_Tree_1!MC_BP_C_wag_response_T_wag_minimal</f>
        <v>0.25</v>
      </c>
      <c r="BR1">
        <f>MC_Tree_1!MC_BV_C_wag_response_T_wag_minimal</f>
        <v>10000000</v>
      </c>
      <c r="BS1">
        <f>MC_Tree_1!MC_BV_D_polymer_expand_C_price_polymer_full</f>
        <v>-60000000</v>
      </c>
      <c r="BT1">
        <f>MC_Tree_1!MC_BV_D_polymer_expand_T_sell_pilot_strong</f>
        <v>80000000</v>
      </c>
      <c r="BU1">
        <f>MC_Tree_1!MC_BV_D_polymer_expand_mod_C_price_polymer_mod</f>
        <v>-60000000</v>
      </c>
      <c r="BV1">
        <f>MC_Tree_1!MC_BV_D_polymer_expand_mod_T_continue_pilot</f>
        <v>25000000</v>
      </c>
      <c r="BW1">
        <f>MC_Tree_1!MC_BV_D_root_C_co2_pilot</f>
        <v>-120000000</v>
      </c>
      <c r="BX1">
        <f>MC_Tree_1!MC_BV_D_root_C_wag_response</f>
        <v>-55000000</v>
      </c>
      <c r="BY1">
        <f>MC_Tree_1!MC_BV_D_root_C_polymer_pilot</f>
        <v>-15000000</v>
      </c>
      <c r="BZ1">
        <f>MC_Tree_1!MC_BV_D_root_C_primary_decline</f>
        <v>0</v>
      </c>
      <c r="CA1">
        <f>MC_Tree_1!MC_BV_D_root_T_decommission</f>
        <v>-35000000</v>
      </c>
      <c r="CB1">
        <v>0</v>
      </c>
      <c r="CC1">
        <v>0</v>
      </c>
      <c r="CD1">
        <v>0</v>
      </c>
      <c r="CE1">
        <v>0</v>
      </c>
      <c r="CF1">
        <v>0</v>
      </c>
      <c r="CG1">
        <v>0</v>
      </c>
      <c r="CH1">
        <v>0</v>
      </c>
      <c r="CI1">
        <v>0</v>
      </c>
      <c r="CJ1">
        <v>0</v>
      </c>
      <c r="CK1">
        <v>0</v>
      </c>
      <c r="CL1">
        <v>0</v>
      </c>
      <c r="CM1">
        <v>0</v>
      </c>
      <c r="CN1">
        <v>0</v>
      </c>
      <c r="CO1">
        <v>0</v>
      </c>
      <c r="CP1">
        <v>0</v>
      </c>
      <c r="CQ1">
        <v>0</v>
      </c>
      <c r="CR1">
        <v>0</v>
      </c>
      <c r="CS1">
        <v>0</v>
      </c>
      <c r="CT1">
        <v>0</v>
      </c>
      <c r="CU1">
        <v>0</v>
      </c>
      <c r="CV1">
        <v>0</v>
      </c>
      <c r="CW1">
        <v>0</v>
      </c>
      <c r="CX1">
        <v>0</v>
      </c>
      <c r="CY1">
        <v>0</v>
      </c>
      <c r="CZ1">
        <v>0</v>
      </c>
      <c r="DA1">
        <v>0</v>
      </c>
      <c r="DB1">
        <v>0</v>
      </c>
      <c r="DC1">
        <v>0</v>
      </c>
      <c r="DD1">
        <v>0</v>
      </c>
      <c r="DE1">
        <v>0</v>
      </c>
      <c r="DF1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10D2A7-FFC0-4595-883E-EB77B7746886}">
  <dimension ref="B2:D57"/>
  <sheetViews>
    <sheetView tabSelected="1" workbookViewId="0"/>
  </sheetViews>
  <sheetFormatPr defaultRowHeight="14.25" x14ac:dyDescent="0.45"/>
  <cols>
    <col min="1" max="1" width="3.59765625" customWidth="1"/>
    <col min="2" max="2" width="55.59765625" customWidth="1"/>
    <col min="3" max="3" width="16.59765625" customWidth="1"/>
    <col min="4" max="4" width="45.59765625" customWidth="1"/>
  </cols>
  <sheetData>
    <row r="2" spans="2:2" ht="21" x14ac:dyDescent="0.65">
      <c r="B2" s="14" t="s">
        <v>37</v>
      </c>
    </row>
    <row r="3" spans="2:2" x14ac:dyDescent="0.45">
      <c r="B3" s="10" t="s">
        <v>38</v>
      </c>
    </row>
    <row r="5" spans="2:2" ht="15.75" x14ac:dyDescent="0.5">
      <c r="B5" s="15" t="s">
        <v>39</v>
      </c>
    </row>
    <row r="7" spans="2:2" x14ac:dyDescent="0.45">
      <c r="B7" t="s">
        <v>40</v>
      </c>
    </row>
    <row r="8" spans="2:2" x14ac:dyDescent="0.45">
      <c r="B8" t="s">
        <v>41</v>
      </c>
    </row>
    <row r="9" spans="2:2" x14ac:dyDescent="0.45">
      <c r="B9" t="s">
        <v>42</v>
      </c>
    </row>
    <row r="10" spans="2:2" x14ac:dyDescent="0.45">
      <c r="B10" t="s">
        <v>43</v>
      </c>
    </row>
    <row r="11" spans="2:2" x14ac:dyDescent="0.45">
      <c r="B11" t="s">
        <v>44</v>
      </c>
    </row>
    <row r="13" spans="2:2" x14ac:dyDescent="0.45">
      <c r="B13" s="8" t="s">
        <v>45</v>
      </c>
    </row>
    <row r="14" spans="2:2" x14ac:dyDescent="0.45">
      <c r="B14" t="s">
        <v>46</v>
      </c>
    </row>
    <row r="15" spans="2:2" x14ac:dyDescent="0.45">
      <c r="B15" t="s">
        <v>47</v>
      </c>
    </row>
    <row r="16" spans="2:2" x14ac:dyDescent="0.45">
      <c r="B16" t="s">
        <v>48</v>
      </c>
    </row>
    <row r="18" spans="2:2" x14ac:dyDescent="0.45">
      <c r="B18" s="8" t="s">
        <v>49</v>
      </c>
    </row>
    <row r="19" spans="2:2" x14ac:dyDescent="0.45">
      <c r="B19" t="s">
        <v>50</v>
      </c>
    </row>
    <row r="20" spans="2:2" x14ac:dyDescent="0.45">
      <c r="B20" t="s">
        <v>51</v>
      </c>
    </row>
    <row r="22" spans="2:2" x14ac:dyDescent="0.45">
      <c r="B22" s="8" t="s">
        <v>52</v>
      </c>
    </row>
    <row r="23" spans="2:2" x14ac:dyDescent="0.45">
      <c r="B23" t="s">
        <v>53</v>
      </c>
    </row>
    <row r="24" spans="2:2" x14ac:dyDescent="0.45">
      <c r="B24" t="s">
        <v>54</v>
      </c>
    </row>
    <row r="25" spans="2:2" x14ac:dyDescent="0.45">
      <c r="B25" t="s">
        <v>55</v>
      </c>
    </row>
    <row r="27" spans="2:2" x14ac:dyDescent="0.45">
      <c r="B27" s="8" t="s">
        <v>56</v>
      </c>
    </row>
    <row r="28" spans="2:2" x14ac:dyDescent="0.45">
      <c r="B28" t="s">
        <v>57</v>
      </c>
    </row>
    <row r="30" spans="2:2" x14ac:dyDescent="0.45">
      <c r="B30" s="8" t="s">
        <v>58</v>
      </c>
    </row>
    <row r="31" spans="2:2" x14ac:dyDescent="0.45">
      <c r="B31" t="s">
        <v>59</v>
      </c>
    </row>
    <row r="33" spans="2:4" ht="15.75" x14ac:dyDescent="0.5">
      <c r="B33" s="15" t="s">
        <v>60</v>
      </c>
    </row>
    <row r="35" spans="2:4" x14ac:dyDescent="0.45">
      <c r="B35" t="s">
        <v>61</v>
      </c>
    </row>
    <row r="36" spans="2:4" x14ac:dyDescent="0.45">
      <c r="B36" t="s">
        <v>62</v>
      </c>
    </row>
    <row r="39" spans="2:4" ht="15.75" x14ac:dyDescent="0.5">
      <c r="B39" s="15" t="s">
        <v>63</v>
      </c>
    </row>
    <row r="41" spans="2:4" x14ac:dyDescent="0.45">
      <c r="B41" s="11" t="s">
        <v>17</v>
      </c>
      <c r="C41" s="11" t="s">
        <v>18</v>
      </c>
      <c r="D41" s="11" t="s">
        <v>20</v>
      </c>
    </row>
    <row r="42" spans="2:4" x14ac:dyDescent="0.45">
      <c r="B42" s="12" t="s">
        <v>64</v>
      </c>
      <c r="C42" s="16">
        <v>120000000</v>
      </c>
      <c r="D42" s="12" t="s">
        <v>65</v>
      </c>
    </row>
    <row r="43" spans="2:4" x14ac:dyDescent="0.45">
      <c r="B43" s="12" t="s">
        <v>66</v>
      </c>
      <c r="C43" s="16">
        <v>55000000</v>
      </c>
      <c r="D43" s="12" t="s">
        <v>67</v>
      </c>
    </row>
    <row r="44" spans="2:4" x14ac:dyDescent="0.45">
      <c r="B44" s="12" t="s">
        <v>68</v>
      </c>
      <c r="C44" s="16">
        <v>15000000</v>
      </c>
      <c r="D44" s="12" t="s">
        <v>69</v>
      </c>
    </row>
    <row r="45" spans="2:4" x14ac:dyDescent="0.45">
      <c r="B45" s="12" t="s">
        <v>70</v>
      </c>
      <c r="C45" s="16">
        <v>60000000</v>
      </c>
      <c r="D45" s="12" t="s">
        <v>71</v>
      </c>
    </row>
    <row r="46" spans="2:4" x14ac:dyDescent="0.45">
      <c r="B46" s="12" t="s">
        <v>72</v>
      </c>
      <c r="C46" s="16">
        <v>35000000</v>
      </c>
      <c r="D46" s="12" t="s">
        <v>73</v>
      </c>
    </row>
    <row r="47" spans="2:4" x14ac:dyDescent="0.45">
      <c r="B47" s="12" t="s">
        <v>74</v>
      </c>
      <c r="C47" s="12" t="s">
        <v>75</v>
      </c>
      <c r="D47" s="12" t="s">
        <v>76</v>
      </c>
    </row>
    <row r="48" spans="2:4" x14ac:dyDescent="0.45">
      <c r="B48" s="12" t="s">
        <v>77</v>
      </c>
      <c r="C48" s="12" t="s">
        <v>78</v>
      </c>
      <c r="D48" s="12" t="s">
        <v>79</v>
      </c>
    </row>
    <row r="49" spans="2:4" x14ac:dyDescent="0.45">
      <c r="B49" s="12" t="s">
        <v>80</v>
      </c>
      <c r="C49" s="12" t="s">
        <v>81</v>
      </c>
      <c r="D49" s="12" t="s">
        <v>82</v>
      </c>
    </row>
    <row r="50" spans="2:4" x14ac:dyDescent="0.45">
      <c r="B50" s="12" t="s">
        <v>83</v>
      </c>
      <c r="C50" s="12" t="s">
        <v>84</v>
      </c>
      <c r="D50" s="12" t="s">
        <v>85</v>
      </c>
    </row>
    <row r="53" spans="2:4" ht="15.75" x14ac:dyDescent="0.5">
      <c r="B53" s="15" t="s">
        <v>86</v>
      </c>
    </row>
    <row r="55" spans="2:4" x14ac:dyDescent="0.45">
      <c r="B55" t="s">
        <v>87</v>
      </c>
    </row>
    <row r="56" spans="2:4" x14ac:dyDescent="0.45">
      <c r="B56" t="s">
        <v>88</v>
      </c>
    </row>
    <row r="57" spans="2:4" x14ac:dyDescent="0.45">
      <c r="B57" t="s">
        <v>89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E3E9E0-AEE6-4197-A389-A6C9E5A3082F}">
  <dimension ref="B2:G112"/>
  <sheetViews>
    <sheetView showGridLines="0" workbookViewId="0"/>
  </sheetViews>
  <sheetFormatPr defaultRowHeight="14.25" x14ac:dyDescent="0.45"/>
  <cols>
    <col min="1" max="1" width="8.59765625" customWidth="1"/>
    <col min="2" max="2" width="23.86328125" customWidth="1"/>
    <col min="3" max="3" width="36.9296875" customWidth="1"/>
    <col min="4" max="4" width="34.6640625" customWidth="1"/>
    <col min="5" max="5" width="35.796875" customWidth="1"/>
    <col min="6" max="6" width="33.3984375" customWidth="1"/>
    <col min="7" max="7" width="29.796875" customWidth="1"/>
  </cols>
  <sheetData>
    <row r="2" spans="2:5" ht="15" customHeight="1" x14ac:dyDescent="0.55000000000000004">
      <c r="B2" s="9" t="s">
        <v>15</v>
      </c>
    </row>
    <row r="3" spans="2:5" ht="15" customHeight="1" x14ac:dyDescent="0.45">
      <c r="B3" s="10" t="s">
        <v>16</v>
      </c>
    </row>
    <row r="4" spans="2:5" ht="15" customHeight="1" x14ac:dyDescent="0.45"/>
    <row r="5" spans="2:5" ht="15" customHeight="1" x14ac:dyDescent="0.45">
      <c r="B5" s="11" t="s">
        <v>17</v>
      </c>
      <c r="C5" s="11" t="s">
        <v>18</v>
      </c>
      <c r="D5" s="11" t="s">
        <v>19</v>
      </c>
      <c r="E5" s="11" t="s">
        <v>20</v>
      </c>
    </row>
    <row r="6" spans="2:5" ht="15" customHeight="1" x14ac:dyDescent="0.45">
      <c r="B6" s="12" t="s">
        <v>21</v>
      </c>
      <c r="C6" s="13">
        <v>120000000</v>
      </c>
      <c r="D6" s="12" t="s">
        <v>22</v>
      </c>
      <c r="E6" s="12" t="s">
        <v>23</v>
      </c>
    </row>
    <row r="7" spans="2:5" ht="15" customHeight="1" x14ac:dyDescent="0.45">
      <c r="B7" s="12" t="s">
        <v>24</v>
      </c>
      <c r="C7" s="13">
        <v>55000000</v>
      </c>
      <c r="D7" s="12" t="s">
        <v>22</v>
      </c>
      <c r="E7" s="12" t="s">
        <v>25</v>
      </c>
    </row>
    <row r="8" spans="2:5" ht="15" customHeight="1" x14ac:dyDescent="0.45">
      <c r="B8" s="12" t="s">
        <v>26</v>
      </c>
      <c r="C8" s="13">
        <v>15000000</v>
      </c>
      <c r="D8" s="12" t="s">
        <v>22</v>
      </c>
      <c r="E8" s="12" t="s">
        <v>27</v>
      </c>
    </row>
    <row r="9" spans="2:5" ht="15" customHeight="1" x14ac:dyDescent="0.45">
      <c r="B9" s="12" t="s">
        <v>28</v>
      </c>
      <c r="C9" s="13">
        <v>35000000</v>
      </c>
      <c r="D9" s="12" t="s">
        <v>22</v>
      </c>
      <c r="E9" s="12" t="s">
        <v>29</v>
      </c>
    </row>
    <row r="10" spans="2:5" ht="15" customHeight="1" x14ac:dyDescent="0.45">
      <c r="B10" s="12" t="s">
        <v>30</v>
      </c>
      <c r="C10" s="13">
        <v>60000000</v>
      </c>
      <c r="D10" s="12" t="s">
        <v>22</v>
      </c>
      <c r="E10" s="12" t="s">
        <v>31</v>
      </c>
    </row>
    <row r="11" spans="2:5" ht="15" customHeight="1" x14ac:dyDescent="0.45">
      <c r="B11" s="12" t="s">
        <v>32</v>
      </c>
      <c r="C11" s="13">
        <v>80000000</v>
      </c>
      <c r="D11" s="12" t="s">
        <v>22</v>
      </c>
      <c r="E11" s="12" t="s">
        <v>33</v>
      </c>
    </row>
    <row r="12" spans="2:5" ht="15" customHeight="1" x14ac:dyDescent="0.45">
      <c r="B12" s="12" t="s">
        <v>34</v>
      </c>
      <c r="C12" s="13">
        <v>60000000</v>
      </c>
      <c r="D12" s="12" t="s">
        <v>22</v>
      </c>
      <c r="E12" s="12" t="s">
        <v>35</v>
      </c>
    </row>
    <row r="13" spans="2:5" ht="15" customHeight="1" x14ac:dyDescent="0.45">
      <c r="B13" s="12" t="s">
        <v>36</v>
      </c>
      <c r="C13" s="13">
        <v>25000000</v>
      </c>
      <c r="D13" s="12" t="s">
        <v>22</v>
      </c>
      <c r="E13" s="12" t="s">
        <v>36</v>
      </c>
    </row>
    <row r="14" spans="2:5" ht="15" customHeight="1" x14ac:dyDescent="0.45"/>
    <row r="20" spans="3:6" ht="15" customHeight="1" x14ac:dyDescent="0.45">
      <c r="E20" s="5">
        <v>0.25</v>
      </c>
      <c r="F20" s="1">
        <f>_xll.MC_NodeProbability(_MC_Calc_1,"T_co2_exc_high")</f>
        <v>0.05</v>
      </c>
    </row>
    <row r="21" spans="3:6" ht="15" customHeight="1" x14ac:dyDescent="0.45">
      <c r="E21" s="7">
        <v>450000000</v>
      </c>
      <c r="F21" s="6">
        <f>_xll.MC_NodeValue(_MC_Calc_1,"T_co2_exc_high")</f>
        <v>330000000</v>
      </c>
    </row>
    <row r="22" spans="3:6" ht="15" customHeight="1" x14ac:dyDescent="0.45">
      <c r="D22" s="5">
        <v>0.2</v>
      </c>
      <c r="E22" s="2" t="s">
        <v>1</v>
      </c>
    </row>
    <row r="23" spans="3:6" ht="15" customHeight="1" x14ac:dyDescent="0.45">
      <c r="D23" s="7">
        <v>0</v>
      </c>
      <c r="E23" s="6">
        <f>_xll.MC_NodeValue(_MC_Calc_1,"C_price_co2_exc")</f>
        <v>167500000</v>
      </c>
    </row>
    <row r="24" spans="3:6" ht="15" customHeight="1" x14ac:dyDescent="0.45">
      <c r="E24" s="5">
        <v>0.5</v>
      </c>
      <c r="F24" s="1">
        <f>_xll.MC_NodeProbability(_MC_Calc_1,"T_co2_exc_mid")</f>
        <v>0.1</v>
      </c>
    </row>
    <row r="25" spans="3:6" ht="15" customHeight="1" x14ac:dyDescent="0.45">
      <c r="E25" s="7">
        <v>280000000</v>
      </c>
      <c r="F25" s="6">
        <f>_xll.MC_NodeValue(_MC_Calc_1,"T_co2_exc_mid")</f>
        <v>160000000</v>
      </c>
    </row>
    <row r="26" spans="3:6" ht="15" customHeight="1" x14ac:dyDescent="0.45">
      <c r="E26" s="5">
        <v>0.25</v>
      </c>
      <c r="F26" s="1">
        <f>_xll.MC_NodeProbability(_MC_Calc_1,"T_co2_exc_low")</f>
        <v>0.05</v>
      </c>
    </row>
    <row r="27" spans="3:6" ht="15" customHeight="1" x14ac:dyDescent="0.45">
      <c r="E27" s="7">
        <v>140000000</v>
      </c>
      <c r="F27" s="6">
        <f>_xll.MC_NodeValue(_MC_Calc_1,"T_co2_exc_low")</f>
        <v>20000000</v>
      </c>
    </row>
    <row r="28" spans="3:6" ht="15" customHeight="1" x14ac:dyDescent="0.45">
      <c r="C28" s="4" t="str">
        <f>_xll.MC_NodeDecision(_MC_Calc_1,"C_co2_pilot")</f>
        <v/>
      </c>
      <c r="D28" s="2" t="s">
        <v>2</v>
      </c>
    </row>
    <row r="29" spans="3:6" ht="15" customHeight="1" x14ac:dyDescent="0.45">
      <c r="C29" s="7">
        <f>-Co2InjectionFullFieldCost</f>
        <v>-120000000</v>
      </c>
      <c r="D29" s="6">
        <f>_xll.MC_NodeValue(_MC_Calc_1,"C_co2_pilot")</f>
        <v>19125000</v>
      </c>
    </row>
    <row r="30" spans="3:6" ht="15" customHeight="1" x14ac:dyDescent="0.45">
      <c r="E30" s="5">
        <v>0.25</v>
      </c>
      <c r="F30" s="1">
        <f>_xll.MC_NodeProbability(_MC_Calc_1,"T_co2_good_high")</f>
        <v>0.1</v>
      </c>
    </row>
    <row r="31" spans="3:6" ht="15" customHeight="1" x14ac:dyDescent="0.45">
      <c r="E31" s="7">
        <v>300000000</v>
      </c>
      <c r="F31" s="6">
        <f>_xll.MC_NodeValue(_MC_Calc_1,"T_co2_good_high")</f>
        <v>180000000</v>
      </c>
    </row>
    <row r="32" spans="3:6" ht="15" customHeight="1" x14ac:dyDescent="0.45">
      <c r="D32" s="5">
        <v>0.4</v>
      </c>
      <c r="E32" s="2" t="s">
        <v>3</v>
      </c>
    </row>
    <row r="33" spans="3:6" ht="15" customHeight="1" x14ac:dyDescent="0.45">
      <c r="D33" s="7">
        <v>0</v>
      </c>
      <c r="E33" s="6">
        <f>_xll.MC_NodeValue(_MC_Calc_1,"C_price_co2_good")</f>
        <v>62500000</v>
      </c>
    </row>
    <row r="34" spans="3:6" ht="15" customHeight="1" x14ac:dyDescent="0.45">
      <c r="E34" s="5">
        <v>0.5</v>
      </c>
      <c r="F34" s="1">
        <f>_xll.MC_NodeProbability(_MC_Calc_1,"T_co2_good_mid")</f>
        <v>0.2</v>
      </c>
    </row>
    <row r="35" spans="3:6" ht="15" customHeight="1" x14ac:dyDescent="0.45">
      <c r="E35" s="7">
        <v>180000000</v>
      </c>
      <c r="F35" s="6">
        <f>_xll.MC_NodeValue(_MC_Calc_1,"T_co2_good_mid")</f>
        <v>60000000</v>
      </c>
    </row>
    <row r="36" spans="3:6" ht="15" customHeight="1" x14ac:dyDescent="0.45">
      <c r="E36" s="5">
        <v>0.25</v>
      </c>
      <c r="F36" s="1">
        <f>_xll.MC_NodeProbability(_MC_Calc_1,"T_co2_good_low")</f>
        <v>0.1</v>
      </c>
    </row>
    <row r="37" spans="3:6" ht="15" customHeight="1" x14ac:dyDescent="0.45">
      <c r="E37" s="7">
        <v>70000000</v>
      </c>
      <c r="F37" s="6">
        <f>_xll.MC_NodeValue(_MC_Calc_1,"T_co2_good_low")</f>
        <v>-50000000</v>
      </c>
    </row>
    <row r="38" spans="3:6" ht="15" customHeight="1" x14ac:dyDescent="0.45">
      <c r="E38" s="5">
        <v>0.25</v>
      </c>
      <c r="F38" s="1">
        <f>_xll.MC_NodeProbability(_MC_Calc_1,"T_co2_poor_high")</f>
        <v>6.25E-2</v>
      </c>
    </row>
    <row r="39" spans="3:6" ht="15" customHeight="1" x14ac:dyDescent="0.45">
      <c r="E39" s="7">
        <v>130000000</v>
      </c>
      <c r="F39" s="6">
        <f>_xll.MC_NodeValue(_MC_Calc_1,"T_co2_poor_high")</f>
        <v>10000000</v>
      </c>
    </row>
    <row r="40" spans="3:6" ht="15" customHeight="1" x14ac:dyDescent="0.45">
      <c r="D40" s="5">
        <v>0.25</v>
      </c>
      <c r="E40" s="2" t="s">
        <v>4</v>
      </c>
    </row>
    <row r="41" spans="3:6" ht="15" customHeight="1" x14ac:dyDescent="0.45">
      <c r="D41" s="7">
        <v>0</v>
      </c>
      <c r="E41" s="6">
        <f>_xll.MC_NodeValue(_MC_Calc_1,"C_price_co2_poor")</f>
        <v>-67500000</v>
      </c>
    </row>
    <row r="42" spans="3:6" ht="15" customHeight="1" x14ac:dyDescent="0.45">
      <c r="E42" s="5">
        <v>0.5</v>
      </c>
      <c r="F42" s="1">
        <f>_xll.MC_NodeProbability(_MC_Calc_1,"T_co2_poor_mid")</f>
        <v>0.125</v>
      </c>
    </row>
    <row r="43" spans="3:6" ht="15" customHeight="1" x14ac:dyDescent="0.45">
      <c r="E43" s="7">
        <v>50000000</v>
      </c>
      <c r="F43" s="6">
        <f>_xll.MC_NodeValue(_MC_Calc_1,"T_co2_poor_mid")</f>
        <v>-70000000</v>
      </c>
    </row>
    <row r="44" spans="3:6" ht="15" customHeight="1" x14ac:dyDescent="0.45">
      <c r="E44" s="5">
        <v>0.25</v>
      </c>
      <c r="F44" s="1">
        <f>_xll.MC_NodeProbability(_MC_Calc_1,"T_co2_poor_low")</f>
        <v>6.25E-2</v>
      </c>
    </row>
    <row r="45" spans="3:6" ht="15" customHeight="1" x14ac:dyDescent="0.45">
      <c r="E45" s="7">
        <v>-20000000</v>
      </c>
      <c r="F45" s="6">
        <f>_xll.MC_NodeValue(_MC_Calc_1,"T_co2_poor_low")</f>
        <v>-140000000</v>
      </c>
    </row>
    <row r="46" spans="3:6" ht="15" customHeight="1" x14ac:dyDescent="0.45">
      <c r="D46" s="5">
        <v>0.15</v>
      </c>
      <c r="E46" s="1">
        <f>_xll.MC_NodeProbability(_MC_Calc_1,"T_co2_breakthrough")</f>
        <v>0.15</v>
      </c>
    </row>
    <row r="47" spans="3:6" ht="15" customHeight="1" x14ac:dyDescent="0.45">
      <c r="D47" s="7">
        <v>-30000000</v>
      </c>
      <c r="E47" s="6">
        <f>_xll.MC_NodeValue(_MC_Calc_1,"T_co2_breakthrough")</f>
        <v>-150000000</v>
      </c>
    </row>
    <row r="48" spans="3:6" ht="15" customHeight="1" x14ac:dyDescent="0.45">
      <c r="C48" s="3" t="s">
        <v>5</v>
      </c>
    </row>
    <row r="49" spans="3:6" ht="15" customHeight="1" x14ac:dyDescent="0.45">
      <c r="C49" s="6">
        <f>_xll.MC_NodeValue(_MC_Calc_1,"D_root")</f>
        <v>48000000</v>
      </c>
    </row>
    <row r="50" spans="3:6" ht="15" customHeight="1" x14ac:dyDescent="0.45">
      <c r="E50" s="5">
        <v>0.25</v>
      </c>
      <c r="F50" s="1">
        <f>_xll.MC_NodeProbability(_MC_Calc_1,"T_wag_good_high")</f>
        <v>8.7499999999999994E-2</v>
      </c>
    </row>
    <row r="51" spans="3:6" ht="15" customHeight="1" x14ac:dyDescent="0.45">
      <c r="E51" s="7">
        <v>200000000</v>
      </c>
      <c r="F51" s="6">
        <f>_xll.MC_NodeValue(_MC_Calc_1,"T_wag_good_high")</f>
        <v>145000000</v>
      </c>
    </row>
    <row r="52" spans="3:6" ht="15" customHeight="1" x14ac:dyDescent="0.45">
      <c r="D52" s="5">
        <v>0.35</v>
      </c>
      <c r="E52" s="2" t="s">
        <v>6</v>
      </c>
    </row>
    <row r="53" spans="3:6" ht="15" customHeight="1" x14ac:dyDescent="0.45">
      <c r="D53" s="7">
        <v>0</v>
      </c>
      <c r="E53" s="6">
        <f>_xll.MC_NodeValue(_MC_Calc_1,"C_price_wag_good")</f>
        <v>67500000</v>
      </c>
    </row>
    <row r="54" spans="3:6" ht="15" customHeight="1" x14ac:dyDescent="0.45">
      <c r="E54" s="5">
        <v>0.5</v>
      </c>
      <c r="F54" s="1">
        <f>_xll.MC_NodeProbability(_MC_Calc_1,"T_wag_good_mid")</f>
        <v>0.17499999999999999</v>
      </c>
    </row>
    <row r="55" spans="3:6" ht="15" customHeight="1" x14ac:dyDescent="0.45">
      <c r="E55" s="7">
        <v>120000000</v>
      </c>
      <c r="F55" s="6">
        <f>_xll.MC_NodeValue(_MC_Calc_1,"T_wag_good_mid")</f>
        <v>65000000</v>
      </c>
    </row>
    <row r="56" spans="3:6" ht="15" customHeight="1" x14ac:dyDescent="0.45">
      <c r="E56" s="5">
        <v>0.25</v>
      </c>
      <c r="F56" s="1">
        <f>_xll.MC_NodeProbability(_MC_Calc_1,"T_wag_good_low")</f>
        <v>8.7499999999999994E-2</v>
      </c>
    </row>
    <row r="57" spans="3:6" ht="15" customHeight="1" x14ac:dyDescent="0.45">
      <c r="E57" s="7">
        <v>50000000</v>
      </c>
      <c r="F57" s="6">
        <f>_xll.MC_NodeValue(_MC_Calc_1,"T_wag_good_low")</f>
        <v>-5000000</v>
      </c>
    </row>
    <row r="58" spans="3:6" ht="15" customHeight="1" x14ac:dyDescent="0.45">
      <c r="C58" s="4" t="str">
        <f>_xll.MC_NodeDecision(_MC_Calc_1,"C_wag_response")</f>
        <v/>
      </c>
      <c r="D58" s="2" t="s">
        <v>7</v>
      </c>
    </row>
    <row r="59" spans="3:6" ht="15" customHeight="1" x14ac:dyDescent="0.45">
      <c r="C59" s="7">
        <f>-WaterAlternatingGasWagCost</f>
        <v>-55000000</v>
      </c>
      <c r="D59" s="6">
        <f>_xll.MC_NodeValue(_MC_Calc_1,"C_wag_response")</f>
        <v>19375000</v>
      </c>
    </row>
    <row r="60" spans="3:6" ht="15" customHeight="1" x14ac:dyDescent="0.45">
      <c r="E60" s="5">
        <v>0.25</v>
      </c>
      <c r="F60" s="1">
        <f>_xll.MC_NodeProbability(_MC_Calc_1,"T_wag_mod_high")</f>
        <v>0.1</v>
      </c>
    </row>
    <row r="61" spans="3:6" ht="15" customHeight="1" x14ac:dyDescent="0.45">
      <c r="E61" s="7">
        <v>130000000</v>
      </c>
      <c r="F61" s="6">
        <f>_xll.MC_NodeValue(_MC_Calc_1,"T_wag_mod_high")</f>
        <v>75000000</v>
      </c>
    </row>
    <row r="62" spans="3:6" ht="15" customHeight="1" x14ac:dyDescent="0.45">
      <c r="D62" s="5">
        <v>0.4</v>
      </c>
      <c r="E62" s="2" t="s">
        <v>8</v>
      </c>
    </row>
    <row r="63" spans="3:6" ht="15" customHeight="1" x14ac:dyDescent="0.45">
      <c r="D63" s="7">
        <v>0</v>
      </c>
      <c r="E63" s="6">
        <f>_xll.MC_NodeValue(_MC_Calc_1,"C_price_wag_mod")</f>
        <v>17500000</v>
      </c>
    </row>
    <row r="64" spans="3:6" ht="15" customHeight="1" x14ac:dyDescent="0.45">
      <c r="E64" s="5">
        <v>0.5</v>
      </c>
      <c r="F64" s="1">
        <f>_xll.MC_NodeProbability(_MC_Calc_1,"T_wag_mod_mid")</f>
        <v>0.2</v>
      </c>
    </row>
    <row r="65" spans="4:7" ht="15" customHeight="1" x14ac:dyDescent="0.45">
      <c r="E65" s="7">
        <v>70000000</v>
      </c>
      <c r="F65" s="6">
        <f>_xll.MC_NodeValue(_MC_Calc_1,"T_wag_mod_mid")</f>
        <v>15000000</v>
      </c>
    </row>
    <row r="66" spans="4:7" ht="15" customHeight="1" x14ac:dyDescent="0.45">
      <c r="E66" s="5">
        <v>0.25</v>
      </c>
      <c r="F66" s="1">
        <f>_xll.MC_NodeProbability(_MC_Calc_1,"T_wag_mod_low")</f>
        <v>0.1</v>
      </c>
    </row>
    <row r="67" spans="4:7" ht="15" customHeight="1" x14ac:dyDescent="0.45">
      <c r="E67" s="7">
        <v>20000000</v>
      </c>
      <c r="F67" s="6">
        <f>_xll.MC_NodeValue(_MC_Calc_1,"T_wag_mod_low")</f>
        <v>-35000000</v>
      </c>
    </row>
    <row r="68" spans="4:7" ht="15" customHeight="1" x14ac:dyDescent="0.45">
      <c r="D68" s="5">
        <v>0.25</v>
      </c>
      <c r="E68" s="1">
        <f>_xll.MC_NodeProbability(_MC_Calc_1,"T_wag_minimal")</f>
        <v>0.25</v>
      </c>
    </row>
    <row r="69" spans="4:7" ht="15" customHeight="1" x14ac:dyDescent="0.45">
      <c r="D69" s="7">
        <v>10000000</v>
      </c>
      <c r="E69" s="6">
        <f>_xll.MC_NodeValue(_MC_Calc_1,"T_wag_minimal")</f>
        <v>-45000000</v>
      </c>
    </row>
    <row r="70" spans="4:7" ht="15" customHeight="1" x14ac:dyDescent="0.45">
      <c r="F70" s="5">
        <v>0.25</v>
      </c>
      <c r="G70" s="1">
        <f>_xll.MC_NodeProbability(_MC_Calc_1,"T_poly_full_high")</f>
        <v>6.25E-2</v>
      </c>
    </row>
    <row r="71" spans="4:7" ht="15" customHeight="1" x14ac:dyDescent="0.45">
      <c r="F71" s="7">
        <v>250000000</v>
      </c>
      <c r="G71" s="6">
        <f>_xll.MC_NodeValue(_MC_Calc_1,"T_poly_full_high")</f>
        <v>175000000</v>
      </c>
    </row>
    <row r="72" spans="4:7" ht="15" customHeight="1" x14ac:dyDescent="0.45">
      <c r="E72" s="4" t="str">
        <f>_xll.MC_NodeDecision(_MC_Calc_1,"C_price_polymer_full")</f>
        <v>optimal</v>
      </c>
      <c r="F72" s="2" t="s">
        <v>9</v>
      </c>
    </row>
    <row r="73" spans="4:7" ht="15" customHeight="1" x14ac:dyDescent="0.45">
      <c r="E73" s="7">
        <f>-FullfieldPolymerFloodCost</f>
        <v>-60000000</v>
      </c>
      <c r="F73" s="6">
        <f>_xll.MC_NodeValue(_MC_Calc_1,"C_price_polymer_full")</f>
        <v>77500000</v>
      </c>
    </row>
    <row r="74" spans="4:7" ht="15" customHeight="1" x14ac:dyDescent="0.45">
      <c r="F74" s="5">
        <v>0.5</v>
      </c>
      <c r="G74" s="1">
        <f>_xll.MC_NodeProbability(_MC_Calc_1,"T_poly_full_mid")</f>
        <v>0.125</v>
      </c>
    </row>
    <row r="75" spans="4:7" ht="15" customHeight="1" x14ac:dyDescent="0.45">
      <c r="F75" s="7">
        <v>150000000</v>
      </c>
      <c r="G75" s="6">
        <f>_xll.MC_NodeValue(_MC_Calc_1,"T_poly_full_mid")</f>
        <v>75000000</v>
      </c>
    </row>
    <row r="76" spans="4:7" ht="15" customHeight="1" x14ac:dyDescent="0.45">
      <c r="F76" s="5">
        <v>0.25</v>
      </c>
      <c r="G76" s="1">
        <f>_xll.MC_NodeProbability(_MC_Calc_1,"T_poly_full_low")</f>
        <v>6.25E-2</v>
      </c>
    </row>
    <row r="77" spans="4:7" ht="15" customHeight="1" x14ac:dyDescent="0.45">
      <c r="F77" s="7">
        <v>60000000</v>
      </c>
      <c r="G77" s="6">
        <f>_xll.MC_NodeValue(_MC_Calc_1,"T_poly_full_low")</f>
        <v>-15000000</v>
      </c>
    </row>
    <row r="78" spans="4:7" ht="15" customHeight="1" x14ac:dyDescent="0.45">
      <c r="D78" s="5">
        <v>0.25</v>
      </c>
      <c r="E78" s="3" t="s">
        <v>10</v>
      </c>
    </row>
    <row r="79" spans="4:7" ht="15" customHeight="1" x14ac:dyDescent="0.45">
      <c r="D79" s="7">
        <v>0</v>
      </c>
      <c r="E79" s="6">
        <f>_xll.MC_NodeValue(_MC_Calc_1,"D_polymer_expand")</f>
        <v>77500000</v>
      </c>
    </row>
    <row r="80" spans="4:7" ht="15" customHeight="1" x14ac:dyDescent="0.45">
      <c r="E80" s="4" t="str">
        <f>_xll.MC_NodeDecision(_MC_Calc_1,"T_sell_pilot_strong")</f>
        <v/>
      </c>
      <c r="F80" s="1">
        <f>_xll.MC_NodeProbability(_MC_Calc_1,"T_sell_pilot_strong")</f>
        <v>0.25</v>
      </c>
    </row>
    <row r="81" spans="3:7" ht="15" customHeight="1" x14ac:dyDescent="0.45">
      <c r="E81" s="7">
        <f>SellFieldWithPilotDataValue</f>
        <v>80000000</v>
      </c>
      <c r="F81" s="6">
        <f>_xll.MC_NodeValue(_MC_Calc_1,"T_sell_pilot_strong")</f>
        <v>65000000</v>
      </c>
    </row>
    <row r="82" spans="3:7" ht="15" customHeight="1" x14ac:dyDescent="0.45">
      <c r="C82" s="4" t="str">
        <f>_xll.MC_NodeDecision(_MC_Calc_1,"C_polymer_pilot")</f>
        <v/>
      </c>
      <c r="D82" s="2" t="s">
        <v>11</v>
      </c>
    </row>
    <row r="83" spans="3:7" ht="15" customHeight="1" x14ac:dyDescent="0.45">
      <c r="C83" s="7">
        <f>-PolymerFloodingPilotCost</f>
        <v>-15000000</v>
      </c>
      <c r="D83" s="6">
        <f>_xll.MC_NodeValue(_MC_Calc_1,"C_polymer_pilot")</f>
        <v>24250000</v>
      </c>
    </row>
    <row r="84" spans="3:7" ht="15" customHeight="1" x14ac:dyDescent="0.45">
      <c r="F84" s="5">
        <v>0.25</v>
      </c>
      <c r="G84" s="1">
        <f>_xll.MC_NodeProbability(_MC_Calc_1,"T_poly_mod_high")</f>
        <v>8.7499999999999994E-2</v>
      </c>
    </row>
    <row r="85" spans="3:7" ht="15" customHeight="1" x14ac:dyDescent="0.45">
      <c r="F85" s="7">
        <v>180000000</v>
      </c>
      <c r="G85" s="6">
        <f>_xll.MC_NodeValue(_MC_Calc_1,"T_poly_mod_high")</f>
        <v>105000000</v>
      </c>
    </row>
    <row r="86" spans="3:7" ht="15" customHeight="1" x14ac:dyDescent="0.45">
      <c r="E86" s="4" t="str">
        <f>_xll.MC_NodeDecision(_MC_Calc_1,"C_price_polymer_mod")</f>
        <v>optimal</v>
      </c>
      <c r="F86" s="2" t="s">
        <v>12</v>
      </c>
    </row>
    <row r="87" spans="3:7" ht="15" customHeight="1" x14ac:dyDescent="0.45">
      <c r="E87" s="7">
        <f>-ExpandPolymerFloodCost</f>
        <v>-60000000</v>
      </c>
      <c r="F87" s="6">
        <f>_xll.MC_NodeValue(_MC_Calc_1,"C_price_polymer_mod")</f>
        <v>27500000</v>
      </c>
    </row>
    <row r="88" spans="3:7" ht="15" customHeight="1" x14ac:dyDescent="0.45">
      <c r="F88" s="5">
        <v>0.5</v>
      </c>
      <c r="G88" s="1">
        <f>_xll.MC_NodeProbability(_MC_Calc_1,"T_poly_mod_mid")</f>
        <v>0.17499999999999999</v>
      </c>
    </row>
    <row r="89" spans="3:7" ht="15" customHeight="1" x14ac:dyDescent="0.45">
      <c r="F89" s="7">
        <v>100000000</v>
      </c>
      <c r="G89" s="6">
        <f>_xll.MC_NodeValue(_MC_Calc_1,"T_poly_mod_mid")</f>
        <v>25000000</v>
      </c>
    </row>
    <row r="90" spans="3:7" ht="15" customHeight="1" x14ac:dyDescent="0.45">
      <c r="F90" s="5">
        <v>0.25</v>
      </c>
      <c r="G90" s="1">
        <f>_xll.MC_NodeProbability(_MC_Calc_1,"T_poly_mod_low")</f>
        <v>8.7499999999999994E-2</v>
      </c>
    </row>
    <row r="91" spans="3:7" ht="15" customHeight="1" x14ac:dyDescent="0.45">
      <c r="F91" s="7">
        <v>30000000</v>
      </c>
      <c r="G91" s="6">
        <f>_xll.MC_NodeValue(_MC_Calc_1,"T_poly_mod_low")</f>
        <v>-45000000</v>
      </c>
    </row>
    <row r="92" spans="3:7" ht="15" customHeight="1" x14ac:dyDescent="0.45">
      <c r="D92" s="5">
        <v>0.35</v>
      </c>
      <c r="E92" s="3" t="s">
        <v>13</v>
      </c>
    </row>
    <row r="93" spans="3:7" ht="15" customHeight="1" x14ac:dyDescent="0.45">
      <c r="D93" s="7">
        <v>0</v>
      </c>
      <c r="E93" s="6">
        <f>_xll.MC_NodeValue(_MC_Calc_1,"D_polymer_expand_mod")</f>
        <v>27500000</v>
      </c>
    </row>
    <row r="94" spans="3:7" ht="15" customHeight="1" x14ac:dyDescent="0.45">
      <c r="E94" s="4" t="str">
        <f>_xll.MC_NodeDecision(_MC_Calc_1,"T_continue_pilot")</f>
        <v/>
      </c>
      <c r="F94" s="1">
        <f>_xll.MC_NodeProbability(_MC_Calc_1,"T_continue_pilot")</f>
        <v>0.35</v>
      </c>
    </row>
    <row r="95" spans="3:7" ht="15" customHeight="1" x14ac:dyDescent="0.45">
      <c r="E95" s="7">
        <f>ContinuePilotOnlyValue</f>
        <v>25000000</v>
      </c>
      <c r="F95" s="6">
        <f>_xll.MC_NodeValue(_MC_Calc_1,"T_continue_pilot")</f>
        <v>10000000</v>
      </c>
    </row>
    <row r="96" spans="3:7" ht="15" customHeight="1" x14ac:dyDescent="0.45">
      <c r="D96" s="5">
        <v>0.25</v>
      </c>
      <c r="E96" s="1">
        <f>_xll.MC_NodeProbability(_MC_Calc_1,"T_polymer_inconc")</f>
        <v>0.25</v>
      </c>
    </row>
    <row r="97" spans="3:5" ht="15" customHeight="1" x14ac:dyDescent="0.45">
      <c r="D97" s="7">
        <v>5000000</v>
      </c>
      <c r="E97" s="6">
        <f>_xll.MC_NodeValue(_MC_Calc_1,"T_polymer_inconc")</f>
        <v>-10000000</v>
      </c>
    </row>
    <row r="98" spans="3:5" ht="15" customHeight="1" x14ac:dyDescent="0.45">
      <c r="D98" s="5">
        <v>0.15</v>
      </c>
      <c r="E98" s="1">
        <f>_xll.MC_NodeProbability(_MC_Calc_1,"T_polymer_fail")</f>
        <v>0.15</v>
      </c>
    </row>
    <row r="99" spans="3:5" ht="15" customHeight="1" x14ac:dyDescent="0.45">
      <c r="D99" s="7">
        <v>0</v>
      </c>
      <c r="E99" s="6">
        <f>_xll.MC_NodeValue(_MC_Calc_1,"T_polymer_fail")</f>
        <v>-15000000</v>
      </c>
    </row>
    <row r="100" spans="3:5" ht="15" customHeight="1" x14ac:dyDescent="0.45">
      <c r="D100" s="5">
        <v>0.3</v>
      </c>
      <c r="E100" s="1">
        <f>_xll.MC_NodeProbability(_MC_Calc_1,"T_primary_slow")</f>
        <v>0.3</v>
      </c>
    </row>
    <row r="101" spans="3:5" ht="15" customHeight="1" x14ac:dyDescent="0.45">
      <c r="D101" s="7">
        <v>80000000</v>
      </c>
      <c r="E101" s="6">
        <f>_xll.MC_NodeValue(_MC_Calc_1,"T_primary_slow")</f>
        <v>80000000</v>
      </c>
    </row>
    <row r="102" spans="3:5" ht="15" customHeight="1" x14ac:dyDescent="0.45">
      <c r="C102" s="4" t="str">
        <f>_xll.MC_NodeDecision(_MC_Calc_1,"C_primary_decline")</f>
        <v>optimal</v>
      </c>
      <c r="D102" s="2" t="s">
        <v>14</v>
      </c>
    </row>
    <row r="103" spans="3:5" ht="15" customHeight="1" x14ac:dyDescent="0.45">
      <c r="C103" s="7">
        <v>0</v>
      </c>
      <c r="D103" s="6">
        <f>_xll.MC_NodeValue(_MC_Calc_1,"C_primary_decline")</f>
        <v>48000000</v>
      </c>
    </row>
    <row r="104" spans="3:5" ht="15" customHeight="1" x14ac:dyDescent="0.45">
      <c r="D104" s="5">
        <v>0.45</v>
      </c>
      <c r="E104" s="1">
        <f>_xll.MC_NodeProbability(_MC_Calc_1,"T_primary_normal")</f>
        <v>0.45</v>
      </c>
    </row>
    <row r="105" spans="3:5" ht="15" customHeight="1" x14ac:dyDescent="0.45">
      <c r="D105" s="7">
        <v>45000000</v>
      </c>
      <c r="E105" s="6">
        <f>_xll.MC_NodeValue(_MC_Calc_1,"T_primary_normal")</f>
        <v>45000000</v>
      </c>
    </row>
    <row r="106" spans="3:5" ht="15" customHeight="1" x14ac:dyDescent="0.45">
      <c r="D106" s="5">
        <v>0.25</v>
      </c>
      <c r="E106" s="1">
        <f>_xll.MC_NodeProbability(_MC_Calc_1,"T_primary_fast")</f>
        <v>0.25</v>
      </c>
    </row>
    <row r="107" spans="3:5" ht="15" customHeight="1" x14ac:dyDescent="0.45">
      <c r="D107" s="7">
        <v>15000000</v>
      </c>
      <c r="E107" s="6">
        <f>_xll.MC_NodeValue(_MC_Calc_1,"T_primary_fast")</f>
        <v>15000000</v>
      </c>
    </row>
    <row r="108" spans="3:5" ht="15" customHeight="1" x14ac:dyDescent="0.45">
      <c r="C108" s="4" t="str">
        <f>_xll.MC_NodeDecision(_MC_Calc_1,"T_decommission")</f>
        <v/>
      </c>
      <c r="D108" s="1">
        <f>_xll.MC_NodeProbability(_MC_Calc_1,"T_decommission")</f>
        <v>1</v>
      </c>
    </row>
    <row r="109" spans="3:5" ht="15" customHeight="1" x14ac:dyDescent="0.45">
      <c r="C109" s="7">
        <f>-DecommissionCost</f>
        <v>-35000000</v>
      </c>
      <c r="D109" s="6">
        <f>_xll.MC_NodeValue(_MC_Calc_1,"T_decommission")</f>
        <v>-35000000</v>
      </c>
    </row>
    <row r="110" spans="3:5" ht="15" customHeight="1" x14ac:dyDescent="0.45"/>
    <row r="111" spans="3:5" ht="15" customHeight="1" x14ac:dyDescent="0.45"/>
    <row r="112" spans="3:5" ht="15" customHeight="1" x14ac:dyDescent="0.45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187</vt:i4>
      </vt:variant>
    </vt:vector>
  </HeadingPairs>
  <TitlesOfParts>
    <vt:vector size="189" baseType="lpstr">
      <vt:lpstr>Problem</vt:lpstr>
      <vt:lpstr>MC_Tree_1</vt:lpstr>
      <vt:lpstr>_MC_Calc_1</vt:lpstr>
      <vt:lpstr>Co2InjectionFullFieldCost</vt:lpstr>
      <vt:lpstr>ContinuePilotOnlyValue</vt:lpstr>
      <vt:lpstr>DecommissionCost</vt:lpstr>
      <vt:lpstr>ExpandPolymerFloodCost</vt:lpstr>
      <vt:lpstr>FullfieldPolymerFloodCost</vt:lpstr>
      <vt:lpstr>MC_Tree_1!MC_BD_D_polymer_expand_C_price_polymer_full</vt:lpstr>
      <vt:lpstr>MC_Tree_1!MC_BD_D_polymer_expand_mod_C_price_polymer_mod</vt:lpstr>
      <vt:lpstr>MC_Tree_1!MC_BD_D_polymer_expand_mod_T_continue_pilot</vt:lpstr>
      <vt:lpstr>MC_Tree_1!MC_BD_D_polymer_expand_T_sell_pilot_strong</vt:lpstr>
      <vt:lpstr>MC_Tree_1!MC_BD_D_root_C_co2_pilot</vt:lpstr>
      <vt:lpstr>MC_Tree_1!MC_BD_D_root_C_polymer_pilot</vt:lpstr>
      <vt:lpstr>MC_Tree_1!MC_BD_D_root_C_primary_decline</vt:lpstr>
      <vt:lpstr>MC_Tree_1!MC_BD_D_root_C_wag_response</vt:lpstr>
      <vt:lpstr>MC_Tree_1!MC_BD_D_root_T_decommission</vt:lpstr>
      <vt:lpstr>MC_Tree_1!MC_BP_C_co2_pilot_C_price_co2_exc</vt:lpstr>
      <vt:lpstr>MC_Tree_1!MC_BP_C_co2_pilot_C_price_co2_good</vt:lpstr>
      <vt:lpstr>MC_Tree_1!MC_BP_C_co2_pilot_C_price_co2_poor</vt:lpstr>
      <vt:lpstr>MC_Tree_1!MC_BP_C_co2_pilot_T_co2_breakthrough</vt:lpstr>
      <vt:lpstr>MC_Tree_1!MC_BP_C_polymer_pilot_D_polymer_expand</vt:lpstr>
      <vt:lpstr>MC_Tree_1!MC_BP_C_polymer_pilot_D_polymer_expand_mod</vt:lpstr>
      <vt:lpstr>MC_Tree_1!MC_BP_C_polymer_pilot_T_polymer_fail</vt:lpstr>
      <vt:lpstr>MC_Tree_1!MC_BP_C_polymer_pilot_T_polymer_inconc</vt:lpstr>
      <vt:lpstr>MC_Tree_1!MC_BP_C_price_co2_exc_T_co2_exc_high</vt:lpstr>
      <vt:lpstr>MC_Tree_1!MC_BP_C_price_co2_exc_T_co2_exc_low</vt:lpstr>
      <vt:lpstr>MC_Tree_1!MC_BP_C_price_co2_exc_T_co2_exc_mid</vt:lpstr>
      <vt:lpstr>MC_Tree_1!MC_BP_C_price_co2_good_T_co2_good_high</vt:lpstr>
      <vt:lpstr>MC_Tree_1!MC_BP_C_price_co2_good_T_co2_good_low</vt:lpstr>
      <vt:lpstr>MC_Tree_1!MC_BP_C_price_co2_good_T_co2_good_mid</vt:lpstr>
      <vt:lpstr>MC_Tree_1!MC_BP_C_price_co2_poor_T_co2_poor_high</vt:lpstr>
      <vt:lpstr>MC_Tree_1!MC_BP_C_price_co2_poor_T_co2_poor_low</vt:lpstr>
      <vt:lpstr>MC_Tree_1!MC_BP_C_price_co2_poor_T_co2_poor_mid</vt:lpstr>
      <vt:lpstr>MC_Tree_1!MC_BP_C_price_polymer_full_T_poly_full_high</vt:lpstr>
      <vt:lpstr>MC_Tree_1!MC_BP_C_price_polymer_full_T_poly_full_low</vt:lpstr>
      <vt:lpstr>MC_Tree_1!MC_BP_C_price_polymer_full_T_poly_full_mid</vt:lpstr>
      <vt:lpstr>MC_Tree_1!MC_BP_C_price_polymer_mod_T_poly_mod_high</vt:lpstr>
      <vt:lpstr>MC_Tree_1!MC_BP_C_price_polymer_mod_T_poly_mod_low</vt:lpstr>
      <vt:lpstr>MC_Tree_1!MC_BP_C_price_polymer_mod_T_poly_mod_mid</vt:lpstr>
      <vt:lpstr>MC_Tree_1!MC_BP_C_price_wag_good_T_wag_good_high</vt:lpstr>
      <vt:lpstr>MC_Tree_1!MC_BP_C_price_wag_good_T_wag_good_low</vt:lpstr>
      <vt:lpstr>MC_Tree_1!MC_BP_C_price_wag_good_T_wag_good_mid</vt:lpstr>
      <vt:lpstr>MC_Tree_1!MC_BP_C_price_wag_mod_T_wag_mod_high</vt:lpstr>
      <vt:lpstr>MC_Tree_1!MC_BP_C_price_wag_mod_T_wag_mod_low</vt:lpstr>
      <vt:lpstr>MC_Tree_1!MC_BP_C_price_wag_mod_T_wag_mod_mid</vt:lpstr>
      <vt:lpstr>MC_Tree_1!MC_BP_C_primary_decline_T_primary_fast</vt:lpstr>
      <vt:lpstr>MC_Tree_1!MC_BP_C_primary_decline_T_primary_normal</vt:lpstr>
      <vt:lpstr>MC_Tree_1!MC_BP_C_primary_decline_T_primary_slow</vt:lpstr>
      <vt:lpstr>MC_Tree_1!MC_BP_C_wag_response_C_price_wag_good</vt:lpstr>
      <vt:lpstr>MC_Tree_1!MC_BP_C_wag_response_C_price_wag_mod</vt:lpstr>
      <vt:lpstr>MC_Tree_1!MC_BP_C_wag_response_T_wag_minimal</vt:lpstr>
      <vt:lpstr>MC_Tree_1!MC_BV_C_co2_pilot_C_price_co2_exc</vt:lpstr>
      <vt:lpstr>MC_Tree_1!MC_BV_C_co2_pilot_C_price_co2_good</vt:lpstr>
      <vt:lpstr>MC_Tree_1!MC_BV_C_co2_pilot_C_price_co2_poor</vt:lpstr>
      <vt:lpstr>MC_Tree_1!MC_BV_C_co2_pilot_T_co2_breakthrough</vt:lpstr>
      <vt:lpstr>MC_Tree_1!MC_BV_C_polymer_pilot_D_polymer_expand</vt:lpstr>
      <vt:lpstr>MC_Tree_1!MC_BV_C_polymer_pilot_D_polymer_expand_mod</vt:lpstr>
      <vt:lpstr>MC_Tree_1!MC_BV_C_polymer_pilot_T_polymer_fail</vt:lpstr>
      <vt:lpstr>MC_Tree_1!MC_BV_C_polymer_pilot_T_polymer_inconc</vt:lpstr>
      <vt:lpstr>MC_Tree_1!MC_BV_C_price_co2_exc_T_co2_exc_high</vt:lpstr>
      <vt:lpstr>MC_Tree_1!MC_BV_C_price_co2_exc_T_co2_exc_low</vt:lpstr>
      <vt:lpstr>MC_Tree_1!MC_BV_C_price_co2_exc_T_co2_exc_mid</vt:lpstr>
      <vt:lpstr>MC_Tree_1!MC_BV_C_price_co2_good_T_co2_good_high</vt:lpstr>
      <vt:lpstr>MC_Tree_1!MC_BV_C_price_co2_good_T_co2_good_low</vt:lpstr>
      <vt:lpstr>MC_Tree_1!MC_BV_C_price_co2_good_T_co2_good_mid</vt:lpstr>
      <vt:lpstr>MC_Tree_1!MC_BV_C_price_co2_poor_T_co2_poor_high</vt:lpstr>
      <vt:lpstr>MC_Tree_1!MC_BV_C_price_co2_poor_T_co2_poor_low</vt:lpstr>
      <vt:lpstr>MC_Tree_1!MC_BV_C_price_co2_poor_T_co2_poor_mid</vt:lpstr>
      <vt:lpstr>MC_Tree_1!MC_BV_C_price_polymer_full_T_poly_full_high</vt:lpstr>
      <vt:lpstr>MC_Tree_1!MC_BV_C_price_polymer_full_T_poly_full_low</vt:lpstr>
      <vt:lpstr>MC_Tree_1!MC_BV_C_price_polymer_full_T_poly_full_mid</vt:lpstr>
      <vt:lpstr>MC_Tree_1!MC_BV_C_price_polymer_mod_T_poly_mod_high</vt:lpstr>
      <vt:lpstr>MC_Tree_1!MC_BV_C_price_polymer_mod_T_poly_mod_low</vt:lpstr>
      <vt:lpstr>MC_Tree_1!MC_BV_C_price_polymer_mod_T_poly_mod_mid</vt:lpstr>
      <vt:lpstr>MC_Tree_1!MC_BV_C_price_wag_good_T_wag_good_high</vt:lpstr>
      <vt:lpstr>MC_Tree_1!MC_BV_C_price_wag_good_T_wag_good_low</vt:lpstr>
      <vt:lpstr>MC_Tree_1!MC_BV_C_price_wag_good_T_wag_good_mid</vt:lpstr>
      <vt:lpstr>MC_Tree_1!MC_BV_C_price_wag_mod_T_wag_mod_high</vt:lpstr>
      <vt:lpstr>MC_Tree_1!MC_BV_C_price_wag_mod_T_wag_mod_low</vt:lpstr>
      <vt:lpstr>MC_Tree_1!MC_BV_C_price_wag_mod_T_wag_mod_mid</vt:lpstr>
      <vt:lpstr>MC_Tree_1!MC_BV_C_primary_decline_T_primary_fast</vt:lpstr>
      <vt:lpstr>MC_Tree_1!MC_BV_C_primary_decline_T_primary_normal</vt:lpstr>
      <vt:lpstr>MC_Tree_1!MC_BV_C_primary_decline_T_primary_slow</vt:lpstr>
      <vt:lpstr>MC_Tree_1!MC_BV_C_wag_response_C_price_wag_good</vt:lpstr>
      <vt:lpstr>MC_Tree_1!MC_BV_C_wag_response_C_price_wag_mod</vt:lpstr>
      <vt:lpstr>MC_Tree_1!MC_BV_C_wag_response_T_wag_minimal</vt:lpstr>
      <vt:lpstr>MC_Tree_1!MC_BV_D_polymer_expand_C_price_polymer_full</vt:lpstr>
      <vt:lpstr>MC_Tree_1!MC_BV_D_polymer_expand_mod_C_price_polymer_mod</vt:lpstr>
      <vt:lpstr>MC_Tree_1!MC_BV_D_polymer_expand_mod_T_continue_pilot</vt:lpstr>
      <vt:lpstr>MC_Tree_1!MC_BV_D_polymer_expand_T_sell_pilot_strong</vt:lpstr>
      <vt:lpstr>MC_Tree_1!MC_BV_D_root_C_co2_pilot</vt:lpstr>
      <vt:lpstr>MC_Tree_1!MC_BV_D_root_C_polymer_pilot</vt:lpstr>
      <vt:lpstr>MC_Tree_1!MC_BV_D_root_C_primary_decline</vt:lpstr>
      <vt:lpstr>MC_Tree_1!MC_BV_D_root_C_wag_response</vt:lpstr>
      <vt:lpstr>MC_Tree_1!MC_BV_D_root_T_decommission</vt:lpstr>
      <vt:lpstr>MC_Tree_1!MC_N_C_co2_pilot</vt:lpstr>
      <vt:lpstr>MC_Tree_1!MC_N_C_polymer_pilot</vt:lpstr>
      <vt:lpstr>MC_Tree_1!MC_N_C_price_co2_exc</vt:lpstr>
      <vt:lpstr>MC_Tree_1!MC_N_C_price_co2_good</vt:lpstr>
      <vt:lpstr>MC_Tree_1!MC_N_C_price_co2_poor</vt:lpstr>
      <vt:lpstr>MC_Tree_1!MC_N_C_price_polymer_full</vt:lpstr>
      <vt:lpstr>MC_Tree_1!MC_N_C_price_polymer_mod</vt:lpstr>
      <vt:lpstr>MC_Tree_1!MC_N_C_price_wag_good</vt:lpstr>
      <vt:lpstr>MC_Tree_1!MC_N_C_price_wag_mod</vt:lpstr>
      <vt:lpstr>MC_Tree_1!MC_N_C_primary_decline</vt:lpstr>
      <vt:lpstr>MC_Tree_1!MC_N_C_wag_response</vt:lpstr>
      <vt:lpstr>MC_Tree_1!MC_N_D_polymer_expand</vt:lpstr>
      <vt:lpstr>MC_Tree_1!MC_N_D_polymer_expand_mod</vt:lpstr>
      <vt:lpstr>MC_Tree_1!MC_N_D_root</vt:lpstr>
      <vt:lpstr>MC_Tree_1!MC_NP_T_co2_breakthrough</vt:lpstr>
      <vt:lpstr>MC_Tree_1!MC_NP_T_co2_exc_high</vt:lpstr>
      <vt:lpstr>MC_Tree_1!MC_NP_T_co2_exc_low</vt:lpstr>
      <vt:lpstr>MC_Tree_1!MC_NP_T_co2_exc_mid</vt:lpstr>
      <vt:lpstr>MC_Tree_1!MC_NP_T_co2_good_high</vt:lpstr>
      <vt:lpstr>MC_Tree_1!MC_NP_T_co2_good_low</vt:lpstr>
      <vt:lpstr>MC_Tree_1!MC_NP_T_co2_good_mid</vt:lpstr>
      <vt:lpstr>MC_Tree_1!MC_NP_T_co2_poor_high</vt:lpstr>
      <vt:lpstr>MC_Tree_1!MC_NP_T_co2_poor_low</vt:lpstr>
      <vt:lpstr>MC_Tree_1!MC_NP_T_co2_poor_mid</vt:lpstr>
      <vt:lpstr>MC_Tree_1!MC_NP_T_continue_pilot</vt:lpstr>
      <vt:lpstr>MC_Tree_1!MC_NP_T_decommission</vt:lpstr>
      <vt:lpstr>MC_Tree_1!MC_NP_T_poly_full_high</vt:lpstr>
      <vt:lpstr>MC_Tree_1!MC_NP_T_poly_full_low</vt:lpstr>
      <vt:lpstr>MC_Tree_1!MC_NP_T_poly_full_mid</vt:lpstr>
      <vt:lpstr>MC_Tree_1!MC_NP_T_poly_mod_high</vt:lpstr>
      <vt:lpstr>MC_Tree_1!MC_NP_T_poly_mod_low</vt:lpstr>
      <vt:lpstr>MC_Tree_1!MC_NP_T_poly_mod_mid</vt:lpstr>
      <vt:lpstr>MC_Tree_1!MC_NP_T_polymer_fail</vt:lpstr>
      <vt:lpstr>MC_Tree_1!MC_NP_T_polymer_inconc</vt:lpstr>
      <vt:lpstr>MC_Tree_1!MC_NP_T_primary_fast</vt:lpstr>
      <vt:lpstr>MC_Tree_1!MC_NP_T_primary_normal</vt:lpstr>
      <vt:lpstr>MC_Tree_1!MC_NP_T_primary_slow</vt:lpstr>
      <vt:lpstr>MC_Tree_1!MC_NP_T_sell_pilot_strong</vt:lpstr>
      <vt:lpstr>MC_Tree_1!MC_NP_T_wag_good_high</vt:lpstr>
      <vt:lpstr>MC_Tree_1!MC_NP_T_wag_good_low</vt:lpstr>
      <vt:lpstr>MC_Tree_1!MC_NP_T_wag_good_mid</vt:lpstr>
      <vt:lpstr>MC_Tree_1!MC_NP_T_wag_minimal</vt:lpstr>
      <vt:lpstr>MC_Tree_1!MC_NP_T_wag_mod_high</vt:lpstr>
      <vt:lpstr>MC_Tree_1!MC_NP_T_wag_mod_low</vt:lpstr>
      <vt:lpstr>MC_Tree_1!MC_NP_T_wag_mod_mid</vt:lpstr>
      <vt:lpstr>MC_Tree_1!MC_V_C_co2_pilot</vt:lpstr>
      <vt:lpstr>MC_Tree_1!MC_V_C_polymer_pilot</vt:lpstr>
      <vt:lpstr>MC_Tree_1!MC_V_C_price_co2_exc</vt:lpstr>
      <vt:lpstr>MC_Tree_1!MC_V_C_price_co2_good</vt:lpstr>
      <vt:lpstr>MC_Tree_1!MC_V_C_price_co2_poor</vt:lpstr>
      <vt:lpstr>MC_Tree_1!MC_V_C_price_polymer_full</vt:lpstr>
      <vt:lpstr>MC_Tree_1!MC_V_C_price_polymer_mod</vt:lpstr>
      <vt:lpstr>MC_Tree_1!MC_V_C_price_wag_good</vt:lpstr>
      <vt:lpstr>MC_Tree_1!MC_V_C_price_wag_mod</vt:lpstr>
      <vt:lpstr>MC_Tree_1!MC_V_C_primary_decline</vt:lpstr>
      <vt:lpstr>MC_Tree_1!MC_V_C_wag_response</vt:lpstr>
      <vt:lpstr>MC_Tree_1!MC_V_D_polymer_expand</vt:lpstr>
      <vt:lpstr>MC_Tree_1!MC_V_D_polymer_expand_mod</vt:lpstr>
      <vt:lpstr>MC_Tree_1!MC_V_D_root</vt:lpstr>
      <vt:lpstr>MC_Tree_1!MC_V_T_co2_breakthrough</vt:lpstr>
      <vt:lpstr>MC_Tree_1!MC_V_T_co2_exc_high</vt:lpstr>
      <vt:lpstr>MC_Tree_1!MC_V_T_co2_exc_low</vt:lpstr>
      <vt:lpstr>MC_Tree_1!MC_V_T_co2_exc_mid</vt:lpstr>
      <vt:lpstr>MC_Tree_1!MC_V_T_co2_good_high</vt:lpstr>
      <vt:lpstr>MC_Tree_1!MC_V_T_co2_good_low</vt:lpstr>
      <vt:lpstr>MC_Tree_1!MC_V_T_co2_good_mid</vt:lpstr>
      <vt:lpstr>MC_Tree_1!MC_V_T_co2_poor_high</vt:lpstr>
      <vt:lpstr>MC_Tree_1!MC_V_T_co2_poor_low</vt:lpstr>
      <vt:lpstr>MC_Tree_1!MC_V_T_co2_poor_mid</vt:lpstr>
      <vt:lpstr>MC_Tree_1!MC_V_T_continue_pilot</vt:lpstr>
      <vt:lpstr>MC_Tree_1!MC_V_T_decommission</vt:lpstr>
      <vt:lpstr>MC_Tree_1!MC_V_T_poly_full_high</vt:lpstr>
      <vt:lpstr>MC_Tree_1!MC_V_T_poly_full_low</vt:lpstr>
      <vt:lpstr>MC_Tree_1!MC_V_T_poly_full_mid</vt:lpstr>
      <vt:lpstr>MC_Tree_1!MC_V_T_poly_mod_high</vt:lpstr>
      <vt:lpstr>MC_Tree_1!MC_V_T_poly_mod_low</vt:lpstr>
      <vt:lpstr>MC_Tree_1!MC_V_T_poly_mod_mid</vt:lpstr>
      <vt:lpstr>MC_Tree_1!MC_V_T_polymer_fail</vt:lpstr>
      <vt:lpstr>MC_Tree_1!MC_V_T_polymer_inconc</vt:lpstr>
      <vt:lpstr>MC_Tree_1!MC_V_T_primary_fast</vt:lpstr>
      <vt:lpstr>MC_Tree_1!MC_V_T_primary_normal</vt:lpstr>
      <vt:lpstr>MC_Tree_1!MC_V_T_primary_slow</vt:lpstr>
      <vt:lpstr>MC_Tree_1!MC_V_T_sell_pilot_strong</vt:lpstr>
      <vt:lpstr>MC_Tree_1!MC_V_T_wag_good_high</vt:lpstr>
      <vt:lpstr>MC_Tree_1!MC_V_T_wag_good_low</vt:lpstr>
      <vt:lpstr>MC_Tree_1!MC_V_T_wag_good_mid</vt:lpstr>
      <vt:lpstr>MC_Tree_1!MC_V_T_wag_minimal</vt:lpstr>
      <vt:lpstr>MC_Tree_1!MC_V_T_wag_mod_high</vt:lpstr>
      <vt:lpstr>MC_Tree_1!MC_V_T_wag_mod_low</vt:lpstr>
      <vt:lpstr>MC_Tree_1!MC_V_T_wag_mod_mid</vt:lpstr>
      <vt:lpstr>PolymerFloodingPilotCost</vt:lpstr>
      <vt:lpstr>SellFieldWithPilotDataValue</vt:lpstr>
      <vt:lpstr>WaterAlternatingGasWagCost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Timour Koupeev</dc:creator>
  <cp:lastModifiedBy>Timour Koupeev</cp:lastModifiedBy>
  <dcterms:created xsi:type="dcterms:W3CDTF">2026-03-27T14:34:01Z</dcterms:created>
  <dcterms:modified xsi:type="dcterms:W3CDTF">2026-03-27T14:34:17Z</dcterms:modified>
</cp:coreProperties>
</file>