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753806C6-3490-4510-8638-3B10F58F91DD}" xr6:coauthVersionLast="47" xr6:coauthVersionMax="47" xr10:uidLastSave="{00000000-0000-0000-0000-000000000000}"/>
  <bookViews>
    <workbookView xWindow="-98" yWindow="-98" windowWidth="21795" windowHeight="12975" firstSheet="2" activeTab="2" xr2:uid="{3DD449F3-C8B0-4031-B539-B89E0AFBC5FE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_MC_Calc!$A$1:$DJ$1</definedName>
    <definedName name="BuySeniorSecured50mAt60cCost">MC_Tree_1!$C$6</definedName>
    <definedName name="BuyUnsecured30mAt25cCost">MC_Tree_1!$C$7</definedName>
    <definedName name="CreditDefaultSwap5mPremiumCost">MC_Tree_1!$C$8</definedName>
    <definedName name="MC_BD_D_ch11_senior_C_ch11_wait_sr" localSheetId="3">MC_Tree_1!$E$50</definedName>
    <definedName name="MC_BD_D_ch11_senior_C_dip_senior" localSheetId="3">MC_Tree_1!$E$40</definedName>
    <definedName name="MC_BD_D_ch11_unsec_C_ch11_wait_un" localSheetId="3">MC_Tree_1!$E$86</definedName>
    <definedName name="MC_BD_D_ch11_unsec_C_dip_unsec" localSheetId="3">MC_Tree_1!$E$76</definedName>
    <definedName name="MC_BD_D_root_C_restr_cds" localSheetId="3">MC_Tree_1!$C$106</definedName>
    <definedName name="MC_BD_D_root_C_restr_senior" localSheetId="3">MC_Tree_1!$C$36</definedName>
    <definedName name="MC_BD_D_root_C_restr_unsec" localSheetId="3">MC_Tree_1!$C$72</definedName>
    <definedName name="MC_BD_D_root_T_no_position" localSheetId="3">MC_Tree_1!$C$112</definedName>
    <definedName name="MC_BP_C_cds_payout_T_cds_high_pay" localSheetId="3">MC_Tree_1!$E$98</definedName>
    <definedName name="MC_BP_C_cds_payout_T_cds_low_pay" localSheetId="3">MC_Tree_1!$E$104</definedName>
    <definedName name="MC_BP_C_cds_payout_T_cds_med_pay" localSheetId="3">MC_Tree_1!$E$102</definedName>
    <definedName name="MC_BP_C_ch11_wait_sr_T_ch11_sr_liq" localSheetId="3">MC_Tree_1!$F$54</definedName>
    <definedName name="MC_BP_C_ch11_wait_sr_T_ch11_sr_long" localSheetId="3">MC_Tree_1!$F$52</definedName>
    <definedName name="MC_BP_C_ch11_wait_sr_T_ch11_sr_reorg" localSheetId="3">MC_Tree_1!$F$48</definedName>
    <definedName name="MC_BP_C_ch11_wait_un_T_ch11_un_cram" localSheetId="3">MC_Tree_1!$F$88</definedName>
    <definedName name="MC_BP_C_ch11_wait_un_T_ch11_un_fav" localSheetId="3">MC_Tree_1!$F$84</definedName>
    <definedName name="MC_BP_C_ch11_wait_un_T_ch11_un_wipe" localSheetId="3">MC_Tree_1!$F$90</definedName>
    <definedName name="MC_BP_C_dip_senior_T_dip_sr_ch7" localSheetId="3">MC_Tree_1!$F$44</definedName>
    <definedName name="MC_BP_C_dip_senior_T_dip_sr_partial" localSheetId="3">MC_Tree_1!$F$42</definedName>
    <definedName name="MC_BP_C_dip_senior_T_dip_sr_reorg" localSheetId="3">MC_Tree_1!$F$38</definedName>
    <definedName name="MC_BP_C_dip_unsec_T_dip_un_cash" localSheetId="3">MC_Tree_1!$F$78</definedName>
    <definedName name="MC_BP_C_dip_unsec_T_dip_un_loss" localSheetId="3">MC_Tree_1!$F$80</definedName>
    <definedName name="MC_BP_C_dip_unsec_T_dip_un_swap" localSheetId="3">MC_Tree_1!$F$74</definedName>
    <definedName name="MC_BP_C_liq_senior_T_liq_sr_fire" localSheetId="3">MC_Tree_1!$E$60</definedName>
    <definedName name="MC_BP_C_liq_senior_T_liq_sr_orderly" localSheetId="3">MC_Tree_1!$E$56</definedName>
    <definedName name="MC_BP_C_liq_unsec_T_liq_un_some" localSheetId="3">MC_Tree_1!$E$92</definedName>
    <definedName name="MC_BP_C_liq_unsec_T_liq_un_zero" localSheetId="3">MC_Tree_1!$E$96</definedName>
    <definedName name="MC_BP_C_recovery_prepack_sr_C_timeline_sr_full" localSheetId="3">MC_Tree_1!$E$22</definedName>
    <definedName name="MC_BP_C_recovery_prepack_sr_C_timeline_sr_high" localSheetId="3">MC_Tree_1!$E$30</definedName>
    <definedName name="MC_BP_C_recovery_prepack_sr_T_prepack_sr_mod" localSheetId="3">MC_Tree_1!$E$34</definedName>
    <definedName name="MC_BP_C_recovery_prepack_un_T_prepack_un_equity" localSheetId="3">MC_Tree_1!$E$64</definedName>
    <definedName name="MC_BP_C_recovery_prepack_un_T_prepack_un_minimal" localSheetId="3">MC_Tree_1!$E$70</definedName>
    <definedName name="MC_BP_C_recovery_prepack_un_T_prepack_un_partial" localSheetId="3">MC_Tree_1!$E$68</definedName>
    <definedName name="MC_BP_C_restr_cds_C_cds_payout" localSheetId="3">MC_Tree_1!$D$100</definedName>
    <definedName name="MC_BP_C_restr_cds_T_cds_no_trigger" localSheetId="3">MC_Tree_1!$D$110</definedName>
    <definedName name="MC_BP_C_restr_cds_T_cds_survives" localSheetId="3">MC_Tree_1!$D$108</definedName>
    <definedName name="MC_BP_C_restr_senior_C_liq_senior" localSheetId="3">MC_Tree_1!$D$58</definedName>
    <definedName name="MC_BP_C_restr_senior_C_recovery_prepack_sr" localSheetId="3">MC_Tree_1!$D$26</definedName>
    <definedName name="MC_BP_C_restr_senior_D_ch11_senior" localSheetId="3">MC_Tree_1!$D$46</definedName>
    <definedName name="MC_BP_C_restr_unsec_C_liq_unsec" localSheetId="3">MC_Tree_1!$D$94</definedName>
    <definedName name="MC_BP_C_restr_unsec_C_recovery_prepack_un" localSheetId="3">MC_Tree_1!$D$66</definedName>
    <definedName name="MC_BP_C_restr_unsec_D_ch11_unsec" localSheetId="3">MC_Tree_1!$D$82</definedName>
    <definedName name="MC_BP_C_timeline_sr_full_T_prepack_sr_full_quick" localSheetId="3">MC_Tree_1!$F$20</definedName>
    <definedName name="MC_BP_C_timeline_sr_full_T_prepack_sr_full_slow" localSheetId="3">MC_Tree_1!$F$24</definedName>
    <definedName name="MC_BP_C_timeline_sr_high_T_prepack_sr_high_quick" localSheetId="3">MC_Tree_1!$F$28</definedName>
    <definedName name="MC_BP_C_timeline_sr_high_T_prepack_sr_high_slow" localSheetId="3">MC_Tree_1!$F$32</definedName>
    <definedName name="MC_BV_C_cds_payout_T_cds_high_pay" localSheetId="3">MC_Tree_1!$E$99</definedName>
    <definedName name="MC_BV_C_cds_payout_T_cds_low_pay" localSheetId="3">MC_Tree_1!$E$105</definedName>
    <definedName name="MC_BV_C_cds_payout_T_cds_med_pay" localSheetId="3">MC_Tree_1!$E$103</definedName>
    <definedName name="MC_BV_C_ch11_wait_sr_T_ch11_sr_liq" localSheetId="3">MC_Tree_1!$F$55</definedName>
    <definedName name="MC_BV_C_ch11_wait_sr_T_ch11_sr_long" localSheetId="3">MC_Tree_1!$F$53</definedName>
    <definedName name="MC_BV_C_ch11_wait_sr_T_ch11_sr_reorg" localSheetId="3">MC_Tree_1!$F$49</definedName>
    <definedName name="MC_BV_C_ch11_wait_un_T_ch11_un_cram" localSheetId="3">MC_Tree_1!$F$89</definedName>
    <definedName name="MC_BV_C_ch11_wait_un_T_ch11_un_fav" localSheetId="3">MC_Tree_1!$F$85</definedName>
    <definedName name="MC_BV_C_ch11_wait_un_T_ch11_un_wipe" localSheetId="3">MC_Tree_1!$F$91</definedName>
    <definedName name="MC_BV_C_dip_senior_T_dip_sr_ch7" localSheetId="3">MC_Tree_1!$F$45</definedName>
    <definedName name="MC_BV_C_dip_senior_T_dip_sr_partial" localSheetId="3">MC_Tree_1!$F$43</definedName>
    <definedName name="MC_BV_C_dip_senior_T_dip_sr_reorg" localSheetId="3">MC_Tree_1!$F$39</definedName>
    <definedName name="MC_BV_C_dip_unsec_T_dip_un_cash" localSheetId="3">MC_Tree_1!$F$79</definedName>
    <definedName name="MC_BV_C_dip_unsec_T_dip_un_loss" localSheetId="3">MC_Tree_1!$F$81</definedName>
    <definedName name="MC_BV_C_dip_unsec_T_dip_un_swap" localSheetId="3">MC_Tree_1!$F$75</definedName>
    <definedName name="MC_BV_C_liq_senior_T_liq_sr_fire" localSheetId="3">MC_Tree_1!$E$61</definedName>
    <definedName name="MC_BV_C_liq_senior_T_liq_sr_orderly" localSheetId="3">MC_Tree_1!$E$57</definedName>
    <definedName name="MC_BV_C_liq_unsec_T_liq_un_some" localSheetId="3">MC_Tree_1!$E$93</definedName>
    <definedName name="MC_BV_C_liq_unsec_T_liq_un_zero" localSheetId="3">MC_Tree_1!$E$97</definedName>
    <definedName name="MC_BV_C_recovery_prepack_sr_C_timeline_sr_full" localSheetId="3">MC_Tree_1!$E$23</definedName>
    <definedName name="MC_BV_C_recovery_prepack_sr_C_timeline_sr_high" localSheetId="3">MC_Tree_1!$E$31</definedName>
    <definedName name="MC_BV_C_recovery_prepack_sr_T_prepack_sr_mod" localSheetId="3">MC_Tree_1!$E$35</definedName>
    <definedName name="MC_BV_C_recovery_prepack_un_T_prepack_un_equity" localSheetId="3">MC_Tree_1!$E$65</definedName>
    <definedName name="MC_BV_C_recovery_prepack_un_T_prepack_un_minimal" localSheetId="3">MC_Tree_1!$E$71</definedName>
    <definedName name="MC_BV_C_recovery_prepack_un_T_prepack_un_partial" localSheetId="3">MC_Tree_1!$E$69</definedName>
    <definedName name="MC_BV_C_restr_cds_C_cds_payout" localSheetId="3">MC_Tree_1!$D$101</definedName>
    <definedName name="MC_BV_C_restr_cds_T_cds_no_trigger" localSheetId="3">MC_Tree_1!$D$111</definedName>
    <definedName name="MC_BV_C_restr_cds_T_cds_survives" localSheetId="3">MC_Tree_1!$D$109</definedName>
    <definedName name="MC_BV_C_restr_senior_C_liq_senior" localSheetId="3">MC_Tree_1!$D$59</definedName>
    <definedName name="MC_BV_C_restr_senior_C_recovery_prepack_sr" localSheetId="3">MC_Tree_1!$D$27</definedName>
    <definedName name="MC_BV_C_restr_senior_D_ch11_senior" localSheetId="3">MC_Tree_1!$D$47</definedName>
    <definedName name="MC_BV_C_restr_unsec_C_liq_unsec" localSheetId="3">MC_Tree_1!$D$95</definedName>
    <definedName name="MC_BV_C_restr_unsec_C_recovery_prepack_un" localSheetId="3">MC_Tree_1!$D$67</definedName>
    <definedName name="MC_BV_C_restr_unsec_D_ch11_unsec" localSheetId="3">MC_Tree_1!$D$83</definedName>
    <definedName name="MC_BV_C_timeline_sr_full_T_prepack_sr_full_quick" localSheetId="3">MC_Tree_1!$F$21</definedName>
    <definedName name="MC_BV_C_timeline_sr_full_T_prepack_sr_full_slow" localSheetId="3">MC_Tree_1!$F$25</definedName>
    <definedName name="MC_BV_C_timeline_sr_high_T_prepack_sr_high_quick" localSheetId="3">MC_Tree_1!$F$29</definedName>
    <definedName name="MC_BV_C_timeline_sr_high_T_prepack_sr_high_slow" localSheetId="3">MC_Tree_1!$F$33</definedName>
    <definedName name="MC_BV_D_ch11_senior_C_ch11_wait_sr" localSheetId="3">MC_Tree_1!$E$51</definedName>
    <definedName name="MC_BV_D_ch11_senior_C_dip_senior" localSheetId="3">MC_Tree_1!$E$41</definedName>
    <definedName name="MC_BV_D_ch11_unsec_C_ch11_wait_un" localSheetId="3">MC_Tree_1!$E$87</definedName>
    <definedName name="MC_BV_D_ch11_unsec_C_dip_unsec" localSheetId="3">MC_Tree_1!$E$77</definedName>
    <definedName name="MC_BV_D_root_C_restr_cds" localSheetId="3">MC_Tree_1!$C$107</definedName>
    <definedName name="MC_BV_D_root_C_restr_senior" localSheetId="3">MC_Tree_1!$C$37</definedName>
    <definedName name="MC_BV_D_root_C_restr_unsec" localSheetId="3">MC_Tree_1!$C$73</definedName>
    <definedName name="MC_BV_D_root_T_no_position" localSheetId="3">MC_Tree_1!$C$113</definedName>
    <definedName name="MC_N_C_cds_payout" localSheetId="3">MC_Tree_1!$E$100</definedName>
    <definedName name="MC_N_C_ch11_wait_sr" localSheetId="3">MC_Tree_1!$F$50</definedName>
    <definedName name="MC_N_C_ch11_wait_un" localSheetId="3">MC_Tree_1!$F$86</definedName>
    <definedName name="MC_N_C_dip_senior" localSheetId="3">MC_Tree_1!$F$40</definedName>
    <definedName name="MC_N_C_dip_unsec" localSheetId="3">MC_Tree_1!$F$76</definedName>
    <definedName name="MC_N_C_liq_senior" localSheetId="3">MC_Tree_1!$E$58</definedName>
    <definedName name="MC_N_C_liq_unsec" localSheetId="3">MC_Tree_1!$E$94</definedName>
    <definedName name="MC_N_C_recovery_prepack_sr" localSheetId="3">MC_Tree_1!$E$26</definedName>
    <definedName name="MC_N_C_recovery_prepack_un" localSheetId="3">MC_Tree_1!$E$66</definedName>
    <definedName name="MC_N_C_restr_cds" localSheetId="3">MC_Tree_1!$D$106</definedName>
    <definedName name="MC_N_C_restr_senior" localSheetId="3">MC_Tree_1!$D$36</definedName>
    <definedName name="MC_N_C_restr_unsec" localSheetId="3">MC_Tree_1!$D$72</definedName>
    <definedName name="MC_N_C_timeline_sr_full" localSheetId="3">MC_Tree_1!$F$22</definedName>
    <definedName name="MC_N_C_timeline_sr_high" localSheetId="3">MC_Tree_1!$F$30</definedName>
    <definedName name="MC_N_D_ch11_senior" localSheetId="3">MC_Tree_1!$E$46</definedName>
    <definedName name="MC_N_D_ch11_unsec" localSheetId="3">MC_Tree_1!$E$82</definedName>
    <definedName name="MC_N_D_root" localSheetId="3">MC_Tree_1!$C$62</definedName>
    <definedName name="MC_NP_T_cds_high_pay" localSheetId="3">MC_Tree_1!$F$98</definedName>
    <definedName name="MC_NP_T_cds_low_pay" localSheetId="3">MC_Tree_1!$F$104</definedName>
    <definedName name="MC_NP_T_cds_med_pay" localSheetId="3">MC_Tree_1!$F$102</definedName>
    <definedName name="MC_NP_T_cds_no_trigger" localSheetId="3">MC_Tree_1!$E$110</definedName>
    <definedName name="MC_NP_T_cds_survives" localSheetId="3">MC_Tree_1!$E$108</definedName>
    <definedName name="MC_NP_T_ch11_sr_liq" localSheetId="3">MC_Tree_1!$G$54</definedName>
    <definedName name="MC_NP_T_ch11_sr_long" localSheetId="3">MC_Tree_1!$G$52</definedName>
    <definedName name="MC_NP_T_ch11_sr_reorg" localSheetId="3">MC_Tree_1!$G$48</definedName>
    <definedName name="MC_NP_T_ch11_un_cram" localSheetId="3">MC_Tree_1!$G$88</definedName>
    <definedName name="MC_NP_T_ch11_un_fav" localSheetId="3">MC_Tree_1!$G$84</definedName>
    <definedName name="MC_NP_T_ch11_un_wipe" localSheetId="3">MC_Tree_1!$G$90</definedName>
    <definedName name="MC_NP_T_dip_sr_ch7" localSheetId="3">MC_Tree_1!$G$44</definedName>
    <definedName name="MC_NP_T_dip_sr_partial" localSheetId="3">MC_Tree_1!$G$42</definedName>
    <definedName name="MC_NP_T_dip_sr_reorg" localSheetId="3">MC_Tree_1!$G$38</definedName>
    <definedName name="MC_NP_T_dip_un_cash" localSheetId="3">MC_Tree_1!$G$78</definedName>
    <definedName name="MC_NP_T_dip_un_loss" localSheetId="3">MC_Tree_1!$G$80</definedName>
    <definedName name="MC_NP_T_dip_un_swap" localSheetId="3">MC_Tree_1!$G$74</definedName>
    <definedName name="MC_NP_T_liq_sr_fire" localSheetId="3">MC_Tree_1!$F$60</definedName>
    <definedName name="MC_NP_T_liq_sr_orderly" localSheetId="3">MC_Tree_1!$F$56</definedName>
    <definedName name="MC_NP_T_liq_un_some" localSheetId="3">MC_Tree_1!$F$92</definedName>
    <definedName name="MC_NP_T_liq_un_zero" localSheetId="3">MC_Tree_1!$F$96</definedName>
    <definedName name="MC_NP_T_no_position" localSheetId="3">MC_Tree_1!$D$112</definedName>
    <definedName name="MC_NP_T_prepack_sr_full_quick" localSheetId="3">MC_Tree_1!$G$20</definedName>
    <definedName name="MC_NP_T_prepack_sr_full_slow" localSheetId="3">MC_Tree_1!$G$24</definedName>
    <definedName name="MC_NP_T_prepack_sr_high_quick" localSheetId="3">MC_Tree_1!$G$28</definedName>
    <definedName name="MC_NP_T_prepack_sr_high_slow" localSheetId="3">MC_Tree_1!$G$32</definedName>
    <definedName name="MC_NP_T_prepack_sr_mod" localSheetId="3">MC_Tree_1!$F$34</definedName>
    <definedName name="MC_NP_T_prepack_un_equity" localSheetId="3">MC_Tree_1!$F$64</definedName>
    <definedName name="MC_NP_T_prepack_un_minimal" localSheetId="3">MC_Tree_1!$F$70</definedName>
    <definedName name="MC_NP_T_prepack_un_partial" localSheetId="3">MC_Tree_1!$F$68</definedName>
    <definedName name="MC_V_C_cds_payout" localSheetId="3">MC_Tree_1!$E$101</definedName>
    <definedName name="MC_V_C_ch11_wait_sr" localSheetId="3">MC_Tree_1!$F$51</definedName>
    <definedName name="MC_V_C_ch11_wait_un" localSheetId="3">MC_Tree_1!$F$87</definedName>
    <definedName name="MC_V_C_dip_senior" localSheetId="3">MC_Tree_1!$F$41</definedName>
    <definedName name="MC_V_C_dip_unsec" localSheetId="3">MC_Tree_1!$F$77</definedName>
    <definedName name="MC_V_C_liq_senior" localSheetId="3">MC_Tree_1!$E$59</definedName>
    <definedName name="MC_V_C_liq_unsec" localSheetId="3">MC_Tree_1!$E$95</definedName>
    <definedName name="MC_V_C_recovery_prepack_sr" localSheetId="3">MC_Tree_1!$E$27</definedName>
    <definedName name="MC_V_C_recovery_prepack_un" localSheetId="3">MC_Tree_1!$E$67</definedName>
    <definedName name="MC_V_C_restr_cds" localSheetId="3">MC_Tree_1!$D$107</definedName>
    <definedName name="MC_V_C_restr_senior" localSheetId="3">MC_Tree_1!$D$37</definedName>
    <definedName name="MC_V_C_restr_unsec" localSheetId="3">MC_Tree_1!$D$73</definedName>
    <definedName name="MC_V_C_timeline_sr_full" localSheetId="3">MC_Tree_1!$F$23</definedName>
    <definedName name="MC_V_C_timeline_sr_high" localSheetId="3">MC_Tree_1!$F$31</definedName>
    <definedName name="MC_V_D_ch11_senior" localSheetId="3">MC_Tree_1!$E$47</definedName>
    <definedName name="MC_V_D_ch11_unsec" localSheetId="3">MC_Tree_1!$E$83</definedName>
    <definedName name="MC_V_D_root" localSheetId="3">MC_Tree_1!$C$63</definedName>
    <definedName name="MC_V_T_cds_high_pay" localSheetId="3">MC_Tree_1!$F$99</definedName>
    <definedName name="MC_V_T_cds_low_pay" localSheetId="3">MC_Tree_1!$F$105</definedName>
    <definedName name="MC_V_T_cds_med_pay" localSheetId="3">MC_Tree_1!$F$103</definedName>
    <definedName name="MC_V_T_cds_no_trigger" localSheetId="3">MC_Tree_1!$E$111</definedName>
    <definedName name="MC_V_T_cds_survives" localSheetId="3">MC_Tree_1!$E$109</definedName>
    <definedName name="MC_V_T_ch11_sr_liq" localSheetId="3">MC_Tree_1!$G$55</definedName>
    <definedName name="MC_V_T_ch11_sr_long" localSheetId="3">MC_Tree_1!$G$53</definedName>
    <definedName name="MC_V_T_ch11_sr_reorg" localSheetId="3">MC_Tree_1!$G$49</definedName>
    <definedName name="MC_V_T_ch11_un_cram" localSheetId="3">MC_Tree_1!$G$89</definedName>
    <definedName name="MC_V_T_ch11_un_fav" localSheetId="3">MC_Tree_1!$G$85</definedName>
    <definedName name="MC_V_T_ch11_un_wipe" localSheetId="3">MC_Tree_1!$G$91</definedName>
    <definedName name="MC_V_T_dip_sr_ch7" localSheetId="3">MC_Tree_1!$G$45</definedName>
    <definedName name="MC_V_T_dip_sr_partial" localSheetId="3">MC_Tree_1!$G$43</definedName>
    <definedName name="MC_V_T_dip_sr_reorg" localSheetId="3">MC_Tree_1!$G$39</definedName>
    <definedName name="MC_V_T_dip_un_cash" localSheetId="3">MC_Tree_1!$G$79</definedName>
    <definedName name="MC_V_T_dip_un_loss" localSheetId="3">MC_Tree_1!$G$81</definedName>
    <definedName name="MC_V_T_dip_un_swap" localSheetId="3">MC_Tree_1!$G$75</definedName>
    <definedName name="MC_V_T_liq_sr_fire" localSheetId="3">MC_Tree_1!$F$61</definedName>
    <definedName name="MC_V_T_liq_sr_orderly" localSheetId="3">MC_Tree_1!$F$57</definedName>
    <definedName name="MC_V_T_liq_un_some" localSheetId="3">MC_Tree_1!$F$93</definedName>
    <definedName name="MC_V_T_liq_un_zero" localSheetId="3">MC_Tree_1!$F$97</definedName>
    <definedName name="MC_V_T_no_position" localSheetId="3">MC_Tree_1!$D$113</definedName>
    <definedName name="MC_V_T_prepack_sr_full_quick" localSheetId="3">MC_Tree_1!$G$21</definedName>
    <definedName name="MC_V_T_prepack_sr_full_slow" localSheetId="3">MC_Tree_1!$G$25</definedName>
    <definedName name="MC_V_T_prepack_sr_high_quick" localSheetId="3">MC_Tree_1!$G$29</definedName>
    <definedName name="MC_V_T_prepack_sr_high_slow" localSheetId="3">MC_Tree_1!$G$33</definedName>
    <definedName name="MC_V_T_prepack_sr_mod" localSheetId="3">MC_Tree_1!$F$35</definedName>
    <definedName name="MC_V_T_prepack_un_equity" localSheetId="3">MC_Tree_1!$F$65</definedName>
    <definedName name="MC_V_T_prepack_un_minimal" localSheetId="3">MC_Tree_1!$F$71</definedName>
    <definedName name="MC_V_T_prepack_un_partial" localSheetId="3">MC_Tree_1!$F$69</definedName>
    <definedName name="ProvideDipFinancing15mCost">MC_Tree_1!$C$9</definedName>
    <definedName name="ProvideDipFinancing8mCost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3" l="1"/>
  <c r="C37" i="3"/>
  <c r="C107" i="3"/>
  <c r="E77" i="3"/>
  <c r="E41" i="3"/>
  <c r="BY1" i="4" s="1"/>
  <c r="CF1" i="4"/>
  <c r="CE1" i="4"/>
  <c r="CD1" i="4"/>
  <c r="CC1" i="4"/>
  <c r="CB1" i="4"/>
  <c r="CA1" i="4"/>
  <c r="BZ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110" i="3"/>
  <c r="E101" i="3"/>
  <c r="G91" i="3"/>
  <c r="G81" i="3"/>
  <c r="F71" i="3"/>
  <c r="F61" i="3"/>
  <c r="G52" i="3"/>
  <c r="G42" i="3"/>
  <c r="G32" i="3"/>
  <c r="G21" i="3"/>
  <c r="E50" i="3"/>
  <c r="E40" i="3"/>
  <c r="F77" i="3"/>
  <c r="E27" i="3"/>
  <c r="C72" i="3"/>
  <c r="G44" i="3"/>
  <c r="E86" i="3"/>
  <c r="E111" i="3"/>
  <c r="D73" i="3"/>
  <c r="G53" i="3"/>
  <c r="G43" i="3"/>
  <c r="E109" i="3"/>
  <c r="F99" i="3"/>
  <c r="G90" i="3"/>
  <c r="G80" i="3"/>
  <c r="F70" i="3"/>
  <c r="F60" i="3"/>
  <c r="F51" i="3"/>
  <c r="F41" i="3"/>
  <c r="F31" i="3"/>
  <c r="G20" i="3"/>
  <c r="C112" i="3"/>
  <c r="F87" i="3"/>
  <c r="E67" i="3"/>
  <c r="F56" i="3"/>
  <c r="G74" i="3"/>
  <c r="F92" i="3"/>
  <c r="G33" i="3"/>
  <c r="E76" i="3"/>
  <c r="E108" i="3"/>
  <c r="F98" i="3"/>
  <c r="G89" i="3"/>
  <c r="G79" i="3"/>
  <c r="F69" i="3"/>
  <c r="E59" i="3"/>
  <c r="G49" i="3"/>
  <c r="G39" i="3"/>
  <c r="G29" i="3"/>
  <c r="E47" i="3"/>
  <c r="F102" i="3"/>
  <c r="F23" i="3"/>
  <c r="D107" i="3"/>
  <c r="F97" i="3"/>
  <c r="G88" i="3"/>
  <c r="G78" i="3"/>
  <c r="F68" i="3"/>
  <c r="F57" i="3"/>
  <c r="G48" i="3"/>
  <c r="G38" i="3"/>
  <c r="G28" i="3"/>
  <c r="C106" i="3"/>
  <c r="D37" i="3"/>
  <c r="G84" i="3"/>
  <c r="G54" i="3"/>
  <c r="G24" i="3"/>
  <c r="E83" i="3"/>
  <c r="F105" i="3"/>
  <c r="F96" i="3"/>
  <c r="D113" i="3"/>
  <c r="F104" i="3"/>
  <c r="E95" i="3"/>
  <c r="G85" i="3"/>
  <c r="G75" i="3"/>
  <c r="F65" i="3"/>
  <c r="G55" i="3"/>
  <c r="G45" i="3"/>
  <c r="F35" i="3"/>
  <c r="G25" i="3"/>
  <c r="C36" i="3"/>
  <c r="D112" i="3"/>
  <c r="F103" i="3"/>
  <c r="F93" i="3"/>
  <c r="F64" i="3"/>
  <c r="F34" i="3"/>
  <c r="C63" i="3"/>
</calcChain>
</file>

<file path=xl/sharedStrings.xml><?xml version="1.0" encoding="utf-8"?>
<sst xmlns="http://schemas.openxmlformats.org/spreadsheetml/2006/main" count="97" uniqueCount="89">
  <si>
    <t>{"_v":2,"trees":{"MC_Tree_1":"{\r\n  \"RootId\": \"D_root\",\r\n  \"Nodes\": {\r\n    \"D_root\": {\r\n      \"type\": \"decision\",\r\n      \"id\": \"D_root\",\r\n      \"name\": \"Distressed Debt Strategy\",\r\n      \"options\": [\r\n        {\r\n          \"name\": \"Buy Senior Secured ($50M at 60c)\",\r\n          \"childId\": \"C_restr_senior\",\r\n          \"value\": -30000000\r\n        },\r\n        {\r\n          \"name\": \"Buy Unsecured ($30M at 25c)\",\r\n          \"childId\": \"C_restr_unsec\",\r\n          \"value\": -7500000\r\n        },\r\n        {\r\n          \"name\": \"Credit Default Swap ($5M Premium)\",\r\n          \"childId\": \"C_restr_cds\",\r\n          \"value\": -5000000\r\n        },\r\n        {\r\n          \"name\": \"No Position\",\r\n          \"childId\": \"T_no_position\"\r\n        }\r\n      ]\r\n    },\r\n    \"C_restr_senior\": {\r\n      \"type\": \"chance\",\r\n      \"id\": \"C_restr_senior\",\r\n      \"name\": \"Restructuring Outcome (Senior)\",\r\n      \"branches\": [\r\n        {\r\n          \"name\": \"Prepackaged Bankruptcy\",\r\n          \"probability\": 0.3,\r\n          \"childId\": \"C_recovery_prepack_sr\"\r\n        },\r\n        {\r\n          \"name\": \"Chapter 11 Filing\",\r\n          \"probability\": 0.45,\r\n          \"childId\": \"D_ch11_senior\"\r\n        },\r\n        {\r\n          \"name\": \"Liquidation\",\r\n          \"probability\": 0.25,\r\n          \"childId\": \"C_liq_senior\"\r\n        }\r\n      ]\r\n    },\r\n    \"C_recovery_prepack_sr\": {\r\n      \"type\": \"chance\",\r\n      \"id\": \"C_recovery_prepack_sr\",\r\n      \"name\": \"Recovery Rate (Prepack Senior)\",\r\n      \"branches\": [\r\n        {\r\n          \"name\": \"Full Recovery 100c\",\r\n          \"probability\": 0.35,\r\n          \"childId\": \"C_timeline_sr_full\"\r\n        },\r\n        {\r\n          \"name\": \"High Recovery 85c\",\r\n          \"probability\": 0.4,\r\n          \"childId\": \"C_timeline_sr_high\"\r\n        },\r\n        {\r\n          \"name\": \"Moderate Recovery 70c\",\r\n          \"probability\": 0.25,\r\n          \"childId\": \"T_prepack_sr_mod\",\r\n          \"value\": 35000000\r\n        }\r\n      ]\r\n    },\r\n    \"C_timeline_sr_full\": {\r\n      \"type\": \"chance\",\r\n      \"id\": \"C_timeline_sr_full\",\r\n      \"name\": \"Resolution Timeline\",\r\n      \"branches\": [\r\n        {\r\n          \"name\": \"Quick (6 months)\",\r\n          \"probability\": 0.5,\r\n          \"childId\": \"T_prepack_sr_full_quick\",\r\n          \"value\": 50000000\r\n        },\r\n        {\r\n          \"name\": \"Delayed (18 months)\",\r\n          \"probability\": 0.5,\r\n          \"childId\": \"T_prepack_sr_full_slow\",\r\n          \"value\": 45000000\r\n        }\r\n      ]\r\n    },\r\n    \"T_prepack_sr_full_quick\": {\r\n      \"type\": \"terminal\",\r\n      \"id\": \"T_prepack_sr_full_quick\",\r\n      \"name\": \"Prepack Sr: Full+Quick\",\r\n      \"value\": 0\r\n    },\r\n    \"T_prepack_sr_full_slow\": {\r\n      \"type\": \"terminal\",\r\n      \"id\": \"T_prepack_sr_full_slow\",\r\n      \"name\": \"Prepack Sr: Full+Delayed\",\r\n      \"value\": 0\r\n    },\r\n    \"C_timeline_sr_high\": {\r\n      \"type\": \"chance\",\r\n      \"id\": \"C_timeline_sr_high\",\r\n      \"name\": \"Resolution Timeline\",\r\n      \"branches\": [\r\n        {\r\n          \"name\": \"Quick (6 months)\",\r\n          \"probability\": 0.45,\r\n          \"childId\": \"T_prepack_sr_high_quick\",\r\n          \"value\": 42500000\r\n        },\r\n        {\r\n          \"name\": \"Delayed (18 months)\",\r\n          \"probability\": 0.55,\r\n          \"childId\": \"T_prepack_sr_high_slow\",\r\n          \"value\": 38000000\r\n        }\r\n      ]\r\n    },\r\n    \"T_prepack_sr_high_quick\": {\r\n      \"type\": \"terminal\",\r\n      \"id\": \"T_prepack_sr_high_quick\",\r\n      \"name\": \"Prepack Sr: High+Quick\",\r\n      \"value\": 0\r\n    },\r\n    \"T_prepack_sr_high_slow\": {\r\n      \"type\": \"terminal\",\r\n      \"id\": \"T_prepack_sr_high_slow\",\r\n      \"name\": \"Prepack Sr: High+Delayed\",\r\n      \"value\": 0\r\n    },\r\n    \"T_prepack_sr_mod\": {\r\n      \"type\": \"terminal\",\r\n      \"id\": \"T_prepack_sr_mod\",\r\n      \"name\": \"Prepack Sr: Moderate Recovery\",\r\n      \"value\": 0\r\n    },\r\n    \"D_ch11_senior\": {\r\n      \"type\": \"decision\",\r\n      \"id\": \"D_ch11_senior\",\r\n      \"name\": \"Chapter 11 - DIP Decision (Sr)\",\r\n      \"options\": [\r\n        {\r\n          \"name\": \"Provide DIP Financing ($15M)\",\r\n          \"childId\": \"C_dip_senior\",\r\n          \"value\": -15000000\r\n        },\r\n        {\r\n          \"name\": \"Wait Through Process\",\r\n          \"childId\": \"C_ch11_wait_sr\"\r\n        }\r\n      ]\r\n    },\r\n    \"C_dip_senior\": {\r\n      \"type\": \"chance\",\r\n      \"id\": \"C_dip_senior\",\r\n      \"name\": \"DIP Financing Outcome (Senior)\",\r\n      \"branches\": [\r\n        {\r\n          \"name\": \"Successful Reorganization\",\r\n          \"probability\": 0.5,\r\n          \"childId\": \"T_dip_sr_reorg\",\r\n          \"value\": 65000000\r\n        },\r\n        {\r\n          \"name\": \"Partial Recovery\",\r\n          \"probability\": 0.3,\r\n          \"childId\": \"T_dip_sr_partial\",\r\n          \"value\": 40000000\r\n        },\r\n        {\r\n          \"name\": \"Converts to Ch7\",\r\n          \"probability\": 0.2,\r\n          \"childId\": \"T_dip_sr_ch7\",\r\n          \"value\": 20000000\r\n        }\r\n      ]\r\n    },\r\n    \"T_dip_sr_reorg\": {\r\n      \"type\": \"terminal\",\r\n      \"id\": \"T_dip_sr_reorg\",\r\n      \"name\": \"DIP Sr: Reorg Success\",\r\n      \"value\": 0\r\n    },\r\n    \"T_dip_sr_partial\": {\r\n      \"type\": \"terminal\",\r\n      \"id\": \"T_dip_sr_partial\",\r\n      \"name\": \"DIP Sr: Partial Recovery\",\r\n      \"value\": 0\r\n    },\r\n    \"T_dip_sr_ch7\": {\r\n      \"type\": \"terminal\",\r\n      \"id\": \"T_dip_sr_ch7\",\r\n      \"name\": \"DIP Sr: Converts to Ch7\",\r\n      \"value\": 0\r\n    },\r\n    \"C_ch11_wait_sr\": {\r\n      \"type\": \"chance\",\r\n      \"id\": \"C_ch11_wait_sr\",\r\n      \"name\": \"Ch11 Wait Outcome (Senior)\",\r\n      \"branches\": [\r\n        {\r\n          \"name\": \"Reorganization Plan Approved\",\r\n          \"probability\": 0.4,\r\n          \"childId\": \"T_ch11_sr_reorg\",\r\n          \"value\": 45000000\r\n        },\r\n        {\r\n          \"name\": \"Protracted Process\",\r\n          \"probability\": 0.35,\r\n          \"childId\": \"T_ch11_sr_long\",\r\n          \"value\": 32000000\r\n        },\r\n        {\r\n          \"name\": \"Converts to Liquidation\",\r\n          \"probability\": 0.25,\r\n          \"childId\": \"T_ch11_sr_liq\",\r\n          \"value\": 22000000\r\n        }\r\n      ]\r\n    },\r\n    \"T_ch11_sr_reorg\": {\r\n      \"type\": \"terminal\",\r\n      \"id\": \"T_ch11_sr_reorg\",\r\n      \"name\": \"Ch11 Sr: Reorg Approved\",\r\n      \"value\": 0\r\n    },\r\n    \"T_ch11_sr_long\": {\r\n      \"type\": \"terminal\",\r\n      \"id\": \"T_ch11_sr_long\",\r\n      \"name\": \"Ch11 Sr: Protracted\",\r\n      \"value\": 0\r\n    },\r\n    \"T_ch11_sr_liq\": {\r\n      \"type\": \"terminal\",\r\n      \"id\": \"T_ch11_sr_liq\",\r\n      \"name\": \"Ch11 Sr: Liquidation\",\r\n      \"value\": 0\r\n    },\r\n    \"C_liq_senior\": {\r\n      \"type\": \"chance\",\r\n      \"id\": \"C_liq_senior\",\r\n      \"name\": \"Liquidation Recovery (Senior)\",\r\n      \"branches\": [\r\n        {\r\n          \"name\": \"Orderly Liquidation\",\r\n          \"probability\": 0.4,\r\n          \"childId\": \"T_liq_sr_orderly\",\r\n          \"value\": 35000000\r\n        },\r\n        {\r\n          \"name\": \"Fire Sale\",\r\n          \"probability\": 0.6,\r\n          \"childId\": \"T_liq_sr_fire\",\r\n          \"value\": 20000000\r\n        }\r\n      ]\r\n    },\r\n    \"T_liq_sr_orderly\": {\r\n      \"type\": \"terminal\",\r\n      \"id\": \"T_liq_sr_orderly\",\r\n      \"name\": \"Sr Liq: Orderly\",\r\n      \"value\": 0\r\n    },\r\n    \"T_liq_sr_fire\": {\r\n      \"type\": \"terminal\",\r\n      \"id\": \"T_liq_sr_fire\",\r\n      \"name\": \"Sr Liq: Fire Sale\",\r\n      \"value\": 0\r\n    },\r\n    \"C_restr_unsec\": {\r\n      \"type\": \"chance\",\r\n      \"id\": \"C_restr_unsec\",\r\n      \"name\": \"Restructuring Outcome (Unsecured)\",\r\n      \"branches\": [\r\n        {\r\n          \"name\": \"Prepackaged Bankruptcy\",\r\n          \"probability\": 0.3,\r\n          \"childId\": \"C_recovery_prepack_un\"\r\n        },\r\n        {\r\n          \"name\": \"Chapter 11 Filing\",\r\n          \"probability\": 0.45,\r\n          \"childId\": \"D_ch11_unsec\"\r\n        },\r\n        {\r\n          \"name\": \"Liquidation\",\r\n          \"probability\": 0.25,\r\n          \"childId\": \"C_liq_unsec\"\r\n        }\r\n      ]\r\n    },\r\n    \"C_recovery_prepack_un\": {\r\n      \"type\": \"chance\",\r\n      \"id\": \"C_recovery_prepack_un\",\r\n      \"name\": \"Recovery Rate (Prepack Unsec)\",\r\n      \"branches\": [\r\n        {\r\n          \"name\": \"Equity Conversion 60c\",\r\n          \"probability\": 0.3,\r\n          \"childId\": \"T_prepack_un_equity\",\r\n          \"value\": 18000000\r\n        },\r\n        {\r\n          \"name\": \"Partial Recovery 40c\",\r\n          \"probability\": 0.4,\r\n          \"childId\": \"T_prepack_un_partial\",\r\n          \"value\": 12000000\r\n        },\r\n        {\r\n          \"name\": \"Minimal Recovery 15c\",\r\n          \"probability\": 0.3,\r\n          \"childId\": \"T_prepack_un_minimal\",\r\n          \"value\": 4500000\r\n        }\r\n      ]\r\n    },\r\n    \"T_prepack_un_equity\": {\r\n      \"type\": \"terminal\",\r\n      \"id\": \"T_prepack_un_equity\",\r\n      \"name\": \"Prepack Unsec: Equity Conv\",\r\n      \"value\": 0\r\n    },\r\n    \"T_prepack_un_partial\": {\r\n      \"type\": \"terminal\",\r\n      \"id\": \"T_prepack_un_partial\",\r\n      \"name\": \"Prepack Unsec: Partial\",\r\n      \"value\": 0\r\n    },\r\n    \"T_prepack_un_minimal\": {\r\n      \"type\": \"terminal\",\r\n      \"id\": \"T_prepack_un_minimal\",\r\n      \"name\": \"Prepack Unsec: Minimal\",\r\n      \"value\": 0\r\n    },\r\n    \"D_ch11_unsec\": {\r\n      \"type\": \"decision\",\r\n      \"id\": \"D_ch11_unsec\",\r\n      \"name\": \"Chapter 11 - DIP Decision (Unsec)\",\r\n      \"options\": [\r\n        {\r\n          \"name\": \"Provide DIP Financing ($8M)\",\r\n          \"childId\": \"C_dip_unsec\",\r\n          \"value\": -8000000\r\n        },\r\n        {\r\n          \"name\": \"Wait Through Process\",\r\n          \"childId\": \"C_ch11_wait_un\"\r\n        }\r\n      ]\r\n    },\r\n    \"C_dip_unsec\": {\r\n      \"type\": \"chance\",\r\n      \"id\": \"C_dip_unsec\",\r\n      \"name\": \"DIP Financing Outcome (Unsec)\",\r\n      \"branches\": [\r\n        {\r\n          \"name\": \"Debt-to-Equity Swap\",\r\n          \"probability\": 0.4,\r\n          \"childId\": \"T_dip_un_swap\",\r\n          \"value\": 45000000\r\n        },\r\n        {\r\n          \"name\": \"Partial Cash Recovery\",\r\n          \"probability\": 0.35,\r\n          \"childId\": \"T_dip_un_cash\",\r\n          \"value\": 18000000\r\n        },\r\n        {\r\n          \"name\": \"Near Total Loss\",\r\n          \"probability\": 0.25,\r\n          \"childId\": \"T_dip_un_loss\",\r\n          \"value\": 2000000\r\n        }\r\n      ]\r\n    },\r\n    \"T_dip_un_swap\": {\r\n      \"type\": \"terminal\",\r\n      \"id\": \"T_dip_un_swap\",\r\n      \"name\": \"DIP Unsec: Debt-Equity Swap\",\r\n      \"value\": 0\r\n    },\r\n    \"T_dip_un_cash\": {\r\n      \"type\": \"terminal\",\r\n      \"id\": \"T_dip_un_cash\",\r\n      \"name\": \"DIP Unsec: Partial Cash\",\r\n      \"value\": 0\r\n    },\r\n    \"T_dip_un_loss\": {\r\n      \"type\": \"terminal\",\r\n      \"id\": \"T_dip_un_loss\",\r\n      \"name\": \"DIP Unsec: Near Total Loss\",\r\n      \"value\": 0\r\n    },\r\n    \"C_ch11_wait_un\": {\r\n      \"type\": \"chance\",\r\n      \"id\": \"C_ch11_wait_un\",\r\n      \"name\": \"Ch11 Wait Outcome (Unsec)\",\r\n      \"branches\": [\r\n        {\r\n          \"name\": \"Favorable Plan\",\r\n          \"probability\": 0.3,\r\n          \"childId\": \"T_ch11_un_fav\",\r\n          \"value\": 15000000\r\n        },\r\n        {\r\n          \"name\": \"Cramdown\",\r\n          \"probability\": 0.4,\r\n          \"childId\": \"T_ch11_un_cram\",\r\n          \"value\": 5000000\r\n        },\r\n        {\r\n          \"name\": \"Wiped Out\",\r\n          \"probability\": 0.3,\r\n          \"childId\": \"T_ch11_un_wipe\"\r\n        }\r\n      ]\r\n    },\r\n    \"T_ch11_un_fav\": {\r\n      \"type\": \"terminal\",\r\n      \"id\": \"T_ch11_un_fav\",\r\n      \"name\": \"Ch11 Unsec: Favorable Plan\",\r\n      \"value\": 0\r\n    },\r\n    \"T_ch11_un_cram\": {\r\n      \"type\": \"terminal\",\r\n      \"id\": \"T_ch11_un_cram\",\r\n      \"name\": \"Ch11 Unsec: Cramdown\",\r\n      \"value\": 0\r\n    },\r\n    \"T_ch11_un_wipe\": {\r\n      \"type\": \"terminal\",\r\n      \"id\": \"T_ch11_un_wipe\",\r\n      \"name\": \"Ch11 Unsec: Wiped Out\",\r\n      \"value\": 0\r\n    },\r\n    \"C_liq_unsec\": {\r\n      \"type\": \"chance\",\r\n      \"id\": \"C_liq_unsec\",\r\n      \"name\": \"Liquidation Recovery (Unsec)\",\r\n      \"branches\": [\r\n        {\r\n          \"name\": \"Some Recovery 10c\",\r\n          \"probability\": 0.35,\r\n          \"childId\": \"T_liq_un_some\",\r\n          \"value\": 3000000\r\n        },\r\n        {\r\n          \"name\": \"Negligible Recovery\",\r\n          \"probability\": 0.65,\r\n          \"childId\": \"T_liq_un_zero\"\r\n        }\r\n      ]\r\n    },\r\n    \"T_liq_un_some\": {\r\n      \"type\": \"terminal\",\r\n      \"id\": \"T_liq_un_some\",\r\n      \"name\": \"Unsec Liq: Some Recovery\",\r\n      \"value\": 0\r\n    },\r\n    \"T_liq_un_zero\": {\r\n      \"type\": \"terminal\",\r\n      \"id\": \"T_liq_un_zero\",\r\n      \"name\": \"Unsec Liq: Total Loss\",\r\n      \"value\": 0\r\n    },\r\n    \"C_restr_cds\": {\r\n      \"type\": \"chance\",\r\n      \"id\": \"C_restr_cds\",\r\n      \"name\": \"Credit Event Outcome (CDS)\",\r\n      \"branches\": [\r\n        {\r\n          \"name\": \"Credit Event Triggers\",\r\n          \"probability\": 0.55,\r\n          \"childId\": \"C_cds_payout\"\r\n        },\r\n        {\r\n          \"name\": \"Company Survives\",\r\n          \"probability\": 0.3,\r\n          \"childId\": \"T_cds_survives\"\r\n        },\r\n        {\r\n          \"name\": \"Restructuring (No Trigger)\",\r\n          \"probability\": 0.15,\r\n          \"childId\": \"T_cds_no_trigger\"\r\n        }\r\n      ]\r\n    },\r\n    \"C_cds_payout\": {\r\n      \"type\": \"chance\",\r\n      \"id\": \"C_cds_payout\",\r\n      \"name\": \"CDS Settlement Value\",\r\n      \"branches\": [\r\n        {\r\n          \"name\": \"Low Recovery = High Payout\",\r\n          \"probability\": 0.4,\r\n          \"childId\": \"T_cds_high_pay\",\r\n          \"value\": 80000000\r\n        },\r\n        {\r\n          \"name\": \"Medium Recovery\",\r\n          \"probability\": 0.35,\r\n          \"childId\": \"T_cds_med_pay\",\r\n          \"value\": 45000000\r\n        },\r\n        {\r\n          \"name\": \"High Recovery = Low Payout\",\r\n          \"probability\": 0.25,\r\n          \"childId\": \"T_cds_low_pay\",\r\n          \"value\": 15000000\r\n        }\r\n      ]\r\n    },\r\n    \"T_cds_high_pay\": {\r\n      \"type\": \"terminal\",\r\n      \"id\": \"T_cds_high_pay\",\r\n      \"name\": \"CDS: High Payout (Low Recov)\",\r\n      \"value\": 0\r\n    },\r\n    \"T_cds_med_pay\": {\r\n      \"type\": \"terminal\",\r\n      \"id\": \"T_cds_med_pay\",\r\n      \"name\": \"CDS: Medium Payout\",\r\n      \"value\": 0\r\n    },\r\n    \"T_cds_low_pay\": {\r\n      \"type\": \"terminal\",\r\n      \"id\": \"T_cds_low_pay\",\r\n      \"name\": \"CDS: Low Payout (High Recov)\",\r\n      \"value\": 0\r\n    },\r\n    \"T_cds_survives\": {\r\n      \"type\": \"terminal\",\r\n      \"id\": \"T_cds_survives\",\r\n      \"name\": \"CDS: Company Survives\",\r\n      \"value\": 0\r\n    },\r\n    \"T_cds_no_trigger\": {\r\n      \"type\": \"terminal\",\r\n      \"id\": \"T_cds_no_trigger\",\r\n      \"name\": \"CDS: No Credit Event\",\r\n      \"value\": 0\r\n    },\r\n    \"T_no_position\": {\r\n      \"type\": \"terminal\",\r\n      \"id\": \"T_no_position\",\r\n      \"name\": \"No Position Taken\",\r\n      \"value\": 0\r\n    }\r\n  },\r\n  \"Settings\": {\r\n    \"ModelName\": \"Distressed Debt Investment\",\r\n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\"MC_BV_D_root_C_restr_senior\": \"=-BuySeniorSecured50mAt60cCost\",\r\n      \"MC_BV_D_root_C_restr_unsec\": \"=-BuyUnsecured30mAt25cCost\",\r\n      \"MC_BV_D_root_C_restr_cds\": \"=-CreditDefaultSwap5mPremiumCost\",\r\n      \"MC_BV_D_ch11_senior_C_dip_senior\": \"=-ProvideDipFinancing15mCost\",\r\n      \"MC_BV_D_ch11_unsec_C_dip_unsec\": \"=-ProvideDipFinancing8mCost\"\r\n  }\r\n}"}}</t>
  </si>
  <si>
    <t>Resolution Timeline</t>
  </si>
  <si>
    <t>Recovery Rate (Prepack Senior)</t>
  </si>
  <si>
    <t>Restructuring Outcome (Senior)</t>
  </si>
  <si>
    <t>DIP Financing Outcome (Senior)</t>
  </si>
  <si>
    <t>Chapter 11 - DIP Decision (Sr)</t>
  </si>
  <si>
    <t>Ch11 Wait Outcome (Senior)</t>
  </si>
  <si>
    <t>Liquidation Recovery (Senior)</t>
  </si>
  <si>
    <t>Distressed Debt Strategy</t>
  </si>
  <si>
    <t>Recovery Rate (Prepack Unsec)</t>
  </si>
  <si>
    <t>Restructuring Outcome (Unsecured)</t>
  </si>
  <si>
    <t>DIP Financing Outcome (Unsec)</t>
  </si>
  <si>
    <t>Chapter 11 - DIP Decision (Unsec)</t>
  </si>
  <si>
    <t>Ch11 Wait Outcome (Unsec)</t>
  </si>
  <si>
    <t>Liquidation Recovery (Unsec)</t>
  </si>
  <si>
    <t>CDS Settlement Value</t>
  </si>
  <si>
    <t>Credit Event Outcome (CDS)</t>
  </si>
  <si>
    <t>Distressed Debt Investment — Control Panel</t>
  </si>
  <si>
    <t>Adjust parameters below to update the decision tree instantly</t>
  </si>
  <si>
    <t>Parameter</t>
  </si>
  <si>
    <t>Value</t>
  </si>
  <si>
    <t>Units</t>
  </si>
  <si>
    <t>Notes</t>
  </si>
  <si>
    <t>Buy Senior Secured ($50M at 60c)</t>
  </si>
  <si>
    <t>$</t>
  </si>
  <si>
    <t>Investment for Restructuring Outcome (Senior) path</t>
  </si>
  <si>
    <t>Buy Unsecured ($30M at 25c)</t>
  </si>
  <si>
    <t>Investment for Restructuring Outcome (Unsecured) path</t>
  </si>
  <si>
    <t>Credit Default Swap ($5M Premium)</t>
  </si>
  <si>
    <t>Investment for Credit Event Outcome (CDS) path</t>
  </si>
  <si>
    <t>Provide DIP Financing ($15M)</t>
  </si>
  <si>
    <t>Investment for DIP Financing Outcome (Senior) path</t>
  </si>
  <si>
    <t>Provide DIP Financing ($8M)</t>
  </si>
  <si>
    <t>Investment for DIP Financing Outcome (Unsec) path</t>
  </si>
  <si>
    <t>Distressed Debt Investment</t>
  </si>
  <si>
    <t>ModelChoice Example Model</t>
  </si>
  <si>
    <t>Background</t>
  </si>
  <si>
    <t>A distressed debt fund is evaluating an investment in the bonds of a</t>
  </si>
  <si>
    <t>troubled national retailer facing declining sales, excessive leverage, and</t>
  </si>
  <si>
    <t>upcoming debt maturities. The company's capital structure includes senior</t>
  </si>
  <si>
    <t>secured notes and unsecured bonds, both trading at deep discounts.</t>
  </si>
  <si>
    <t>Option 1: Buy Senior Secured ($50M face at 60 cents)</t>
  </si>
  <si>
    <t>Purchase $50M face value of senior secured bonds for $30M. First lien</t>
  </si>
  <si>
    <t>position provides priority in bankruptcy. Three restructuring scenarios:</t>
  </si>
  <si>
    <t>prepackaged bankruptcy (quick), Chapter 11 (uncertain), or liquidation.</t>
  </si>
  <si>
    <t>If Chapter 11, decide whether to provide DIP financing for better recovery.</t>
  </si>
  <si>
    <t>Option 2: Buy Unsecured ($30M face at 25 cents)</t>
  </si>
  <si>
    <t>Purchase $30M face value of unsecured bonds for $7.5M. Lower cost but</t>
  </si>
  <si>
    <t>junior position means much lower recovery rates. Potential for equity</t>
  </si>
  <si>
    <t>conversion in a debt-to-equity swap could yield outsized returns.</t>
  </si>
  <si>
    <t>Option 3: Credit Default Swap ($5M Premium)</t>
  </si>
  <si>
    <t>Buy CDS protection paying $5M premium. Pure bet on credit event. If the</t>
  </si>
  <si>
    <t>company defaults, payout depends on recovery rate auction. If it survives</t>
  </si>
  <si>
    <t>or restructures without triggering the CDS, the premium is lost.</t>
  </si>
  <si>
    <t>Option 4: No Position</t>
  </si>
  <si>
    <t>Stay on the sidelines. No risk, no return.</t>
  </si>
  <si>
    <t>Decision Objective</t>
  </si>
  <si>
    <t>Maximize expected profit. Key uncertainties include restructuring outcome</t>
  </si>
  <si>
    <t>(prepackaged, Chapter 11, or liquidation), recovery rates by seniority,</t>
  </si>
  <si>
    <t>resolution timeline, and whether to participate in DIP financing.</t>
  </si>
  <si>
    <t>Key Assumptions</t>
  </si>
  <si>
    <t>Senior Secured Face Value</t>
  </si>
  <si>
    <t>First lien bonds</t>
  </si>
  <si>
    <t>Senior Purchase Price</t>
  </si>
  <si>
    <t>60 cents on the dollar</t>
  </si>
  <si>
    <t>Unsecured Face Value</t>
  </si>
  <si>
    <t>Junior unsecured bonds</t>
  </si>
  <si>
    <t>Unsecured Purchase Price</t>
  </si>
  <si>
    <t>25 cents on the dollar</t>
  </si>
  <si>
    <t>CDS Premium</t>
  </si>
  <si>
    <t>Annual premium for credit protection</t>
  </si>
  <si>
    <t>Prepack Probability</t>
  </si>
  <si>
    <t>Best outcome for all creditors</t>
  </si>
  <si>
    <t>Chapter 11 Probability</t>
  </si>
  <si>
    <t>Extended process, uncertain recovery</t>
  </si>
  <si>
    <t>Liquidation Probability</t>
  </si>
  <si>
    <t>Worst case, asset fire sale</t>
  </si>
  <si>
    <t>Senior Recovery (Prepack)</t>
  </si>
  <si>
    <t>70-100 cents</t>
  </si>
  <si>
    <t>Priority claim on assets</t>
  </si>
  <si>
    <t>Unsecured Recovery (Prepack)</t>
  </si>
  <si>
    <t>15-60 cents</t>
  </si>
  <si>
    <t>Junior claim, high variance</t>
  </si>
  <si>
    <t>CDS Credit Event Prob</t>
  </si>
  <si>
    <t>Based on restructuring likelihood</t>
  </si>
  <si>
    <t>Suggested Analyses</t>
  </si>
  <si>
    <t>▶ Strategy Table - Compare senior vs unsecured vs CDS approaches</t>
  </si>
  <si>
    <t>▶ Sensitivity Analysis - How do recovery rates and restructuring probabilities affect returns?</t>
  </si>
  <si>
    <t>▶ Risk Profile - Visualize downside exposure for each position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</si>
</sst>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62</xdr:row>
      <xdr:rowOff>0</xdr:rowOff>
    </xdr:from>
    <xdr:to>
      <xdr:col>2</xdr:col>
      <xdr:colOff>9525</xdr:colOff>
      <xdr:row>62</xdr:row>
      <xdr:rowOff>0</xdr:rowOff>
    </xdr:to>
    <xdr:cxnSp macro="">
      <xdr:nvCxnSpPr>
        <xdr:cNvPr id="158" name="MC_Entry">
          <a:extLst>
            <a:ext uri="{FF2B5EF4-FFF2-40B4-BE49-F238E27FC236}">
              <a16:creationId xmlns:a16="http://schemas.microsoft.com/office/drawing/2014/main" id="{BF39EF29-F0C4-A850-2B82-2B6E80252B66}"/>
            </a:ext>
          </a:extLst>
        </xdr:cNvPr>
        <xdr:cNvCxnSpPr/>
      </xdr:nvCxnSpPr>
      <xdr:spPr>
        <a:xfrm>
          <a:off x="665163" y="11753850"/>
          <a:ext cx="20018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61</xdr:row>
      <xdr:rowOff>99251</xdr:rowOff>
    </xdr:from>
    <xdr:ext cx="1337289" cy="182550"/>
    <xdr:sp macro="_xll.MC_OnTreeNameClick" textlink="">
      <xdr:nvSpPr>
        <xdr:cNvPr id="159" name="MC_TreeName">
          <a:extLst>
            <a:ext uri="{FF2B5EF4-FFF2-40B4-BE49-F238E27FC236}">
              <a16:creationId xmlns:a16="http://schemas.microsoft.com/office/drawing/2014/main" id="{C204230A-3760-EC6E-3EF6-88D3D91DCD12}"/>
            </a:ext>
          </a:extLst>
        </xdr:cNvPr>
        <xdr:cNvSpPr txBox="1"/>
      </xdr:nvSpPr>
      <xdr:spPr>
        <a:xfrm>
          <a:off x="665163" y="11662601"/>
          <a:ext cx="13372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Distressed Debt Investment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35</xdr:row>
      <xdr:rowOff>184150</xdr:rowOff>
    </xdr:from>
    <xdr:to>
      <xdr:col>3</xdr:col>
      <xdr:colOff>47626</xdr:colOff>
      <xdr:row>62</xdr:row>
      <xdr:rowOff>214</xdr:rowOff>
    </xdr:to>
    <xdr:sp macro="" textlink="">
      <xdr:nvSpPr>
        <xdr:cNvPr id="160" name="MC_BR_D_root_C_restr_senior">
          <a:extLst>
            <a:ext uri="{FF2B5EF4-FFF2-40B4-BE49-F238E27FC236}">
              <a16:creationId xmlns:a16="http://schemas.microsoft.com/office/drawing/2014/main" id="{80B617A9-3D5B-7299-5513-1AABC02F7141}"/>
            </a:ext>
          </a:extLst>
        </xdr:cNvPr>
        <xdr:cNvSpPr/>
      </xdr:nvSpPr>
      <xdr:spPr>
        <a:xfrm>
          <a:off x="2741680" y="6794500"/>
          <a:ext cx="3082859" cy="4959564"/>
        </a:xfrm>
        <a:custGeom>
          <a:avLst/>
          <a:gdLst/>
          <a:ahLst/>
          <a:cxnLst/>
          <a:rect l="0" t="0" r="0" b="0"/>
          <a:pathLst>
            <a:path w="3082859" h="4959564">
              <a:moveTo>
                <a:pt x="0" y="4959137"/>
              </a:moveTo>
              <a:lnTo>
                <a:pt x="166624" y="6137"/>
              </a:lnTo>
              <a:lnTo>
                <a:pt x="172970" y="0"/>
              </a:lnTo>
              <a:lnTo>
                <a:pt x="3082858" y="0"/>
              </a:lnTo>
              <a:lnTo>
                <a:pt x="3082858" y="12700"/>
              </a:lnTo>
              <a:lnTo>
                <a:pt x="172970" y="12700"/>
              </a:lnTo>
              <a:lnTo>
                <a:pt x="179316" y="6563"/>
              </a:lnTo>
              <a:lnTo>
                <a:pt x="12692" y="495956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35</xdr:row>
      <xdr:rowOff>99251</xdr:rowOff>
    </xdr:from>
    <xdr:ext cx="1629613" cy="182550"/>
    <xdr:sp macro="_xll.MC_OnBranchLabelClick" textlink="">
      <xdr:nvSpPr>
        <xdr:cNvPr id="161" name="MC_BN_D_root_C_restr_senior">
          <a:extLst>
            <a:ext uri="{FF2B5EF4-FFF2-40B4-BE49-F238E27FC236}">
              <a16:creationId xmlns:a16="http://schemas.microsoft.com/office/drawing/2014/main" id="{56606E07-9606-8BA1-60BB-18E15FA7CFA8}"/>
            </a:ext>
          </a:extLst>
        </xdr:cNvPr>
        <xdr:cNvSpPr txBox="1"/>
      </xdr:nvSpPr>
      <xdr:spPr>
        <a:xfrm>
          <a:off x="2943860" y="6709601"/>
          <a:ext cx="16296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Senior Secured ($50M at 60c)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61</xdr:row>
      <xdr:rowOff>189947</xdr:rowOff>
    </xdr:from>
    <xdr:to>
      <xdr:col>3</xdr:col>
      <xdr:colOff>47626</xdr:colOff>
      <xdr:row>72</xdr:row>
      <xdr:rowOff>6351</xdr:rowOff>
    </xdr:to>
    <xdr:sp macro="" textlink="">
      <xdr:nvSpPr>
        <xdr:cNvPr id="162" name="MC_BR_D_root_C_restr_unsec">
          <a:extLst>
            <a:ext uri="{FF2B5EF4-FFF2-40B4-BE49-F238E27FC236}">
              <a16:creationId xmlns:a16="http://schemas.microsoft.com/office/drawing/2014/main" id="{AF00EAE5-32E0-FD65-0A9E-31EAAA1912E7}"/>
            </a:ext>
          </a:extLst>
        </xdr:cNvPr>
        <xdr:cNvSpPr/>
      </xdr:nvSpPr>
      <xdr:spPr>
        <a:xfrm>
          <a:off x="2741700" y="11753297"/>
          <a:ext cx="3082839" cy="1911904"/>
        </a:xfrm>
        <a:custGeom>
          <a:avLst/>
          <a:gdLst/>
          <a:ahLst/>
          <a:cxnLst/>
          <a:rect l="0" t="0" r="0" b="0"/>
          <a:pathLst>
            <a:path w="308283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3082838" y="1899203"/>
              </a:lnTo>
              <a:lnTo>
                <a:pt x="308283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71</xdr:row>
      <xdr:rowOff>99250</xdr:rowOff>
    </xdr:from>
    <xdr:ext cx="1418530" cy="182550"/>
    <xdr:sp macro="_xll.MC_OnBranchLabelClick" textlink="">
      <xdr:nvSpPr>
        <xdr:cNvPr id="163" name="MC_BN_D_root_C_restr_unsec">
          <a:extLst>
            <a:ext uri="{FF2B5EF4-FFF2-40B4-BE49-F238E27FC236}">
              <a16:creationId xmlns:a16="http://schemas.microsoft.com/office/drawing/2014/main" id="{F1B85879-696D-9B62-776D-564699BDE2C0}"/>
            </a:ext>
          </a:extLst>
        </xdr:cNvPr>
        <xdr:cNvSpPr txBox="1"/>
      </xdr:nvSpPr>
      <xdr:spPr>
        <a:xfrm>
          <a:off x="2943860" y="13567600"/>
          <a:ext cx="141853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Unsecured ($30M at 25c)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74679</xdr:colOff>
      <xdr:row>61</xdr:row>
      <xdr:rowOff>190185</xdr:rowOff>
    </xdr:from>
    <xdr:to>
      <xdr:col>3</xdr:col>
      <xdr:colOff>47626</xdr:colOff>
      <xdr:row>106</xdr:row>
      <xdr:rowOff>15876</xdr:rowOff>
    </xdr:to>
    <xdr:sp macro="" textlink="">
      <xdr:nvSpPr>
        <xdr:cNvPr id="164" name="MC_BR_D_root_C_restr_cds">
          <a:extLst>
            <a:ext uri="{FF2B5EF4-FFF2-40B4-BE49-F238E27FC236}">
              <a16:creationId xmlns:a16="http://schemas.microsoft.com/office/drawing/2014/main" id="{131927A7-B149-B04A-6096-AFC5E2391977}"/>
            </a:ext>
          </a:extLst>
        </xdr:cNvPr>
        <xdr:cNvSpPr/>
      </xdr:nvSpPr>
      <xdr:spPr>
        <a:xfrm>
          <a:off x="2732154" y="11753535"/>
          <a:ext cx="3092385" cy="8398191"/>
        </a:xfrm>
        <a:custGeom>
          <a:avLst/>
          <a:gdLst/>
          <a:ahLst/>
          <a:cxnLst/>
          <a:rect l="0" t="0" r="0" b="0"/>
          <a:pathLst>
            <a:path w="3092385" h="8398191">
              <a:moveTo>
                <a:pt x="31744" y="0"/>
              </a:moveTo>
              <a:lnTo>
                <a:pt x="198368" y="8381999"/>
              </a:lnTo>
              <a:lnTo>
                <a:pt x="182496" y="8366440"/>
              </a:lnTo>
              <a:lnTo>
                <a:pt x="3092384" y="8366440"/>
              </a:lnTo>
              <a:lnTo>
                <a:pt x="3092384" y="8398190"/>
              </a:lnTo>
              <a:lnTo>
                <a:pt x="182496" y="8398190"/>
              </a:lnTo>
              <a:lnTo>
                <a:pt x="166624" y="8382631"/>
              </a:lnTo>
              <a:lnTo>
                <a:pt x="0" y="63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105</xdr:row>
      <xdr:rowOff>99250</xdr:rowOff>
    </xdr:from>
    <xdr:ext cx="1703287" cy="182550"/>
    <xdr:sp macro="_xll.MC_OnBranchLabelClick" textlink="">
      <xdr:nvSpPr>
        <xdr:cNvPr id="165" name="MC_BN_D_root_C_restr_cds">
          <a:extLst>
            <a:ext uri="{FF2B5EF4-FFF2-40B4-BE49-F238E27FC236}">
              <a16:creationId xmlns:a16="http://schemas.microsoft.com/office/drawing/2014/main" id="{34A154FD-B2E5-90BD-B187-5DA4E56BC72F}"/>
            </a:ext>
          </a:extLst>
        </xdr:cNvPr>
        <xdr:cNvSpPr txBox="1"/>
      </xdr:nvSpPr>
      <xdr:spPr>
        <a:xfrm>
          <a:off x="2943860" y="20044600"/>
          <a:ext cx="17032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Credit Default Swap ($5M Premium)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61</xdr:row>
      <xdr:rowOff>190389</xdr:rowOff>
    </xdr:from>
    <xdr:to>
      <xdr:col>3</xdr:col>
      <xdr:colOff>47626</xdr:colOff>
      <xdr:row>112</xdr:row>
      <xdr:rowOff>6351</xdr:rowOff>
    </xdr:to>
    <xdr:sp macro="" textlink="">
      <xdr:nvSpPr>
        <xdr:cNvPr id="166" name="MC_BR_D_root_T_no_position">
          <a:extLst>
            <a:ext uri="{FF2B5EF4-FFF2-40B4-BE49-F238E27FC236}">
              <a16:creationId xmlns:a16="http://schemas.microsoft.com/office/drawing/2014/main" id="{0B8BF9F9-B217-0588-AAE0-8B78B68E8C8C}"/>
            </a:ext>
          </a:extLst>
        </xdr:cNvPr>
        <xdr:cNvSpPr/>
      </xdr:nvSpPr>
      <xdr:spPr>
        <a:xfrm>
          <a:off x="2741677" y="11753739"/>
          <a:ext cx="3082862" cy="9531462"/>
        </a:xfrm>
        <a:custGeom>
          <a:avLst/>
          <a:gdLst/>
          <a:ahLst/>
          <a:cxnLst/>
          <a:rect l="0" t="0" r="0" b="0"/>
          <a:pathLst>
            <a:path w="3082862" h="9531462">
              <a:moveTo>
                <a:pt x="12698" y="0"/>
              </a:moveTo>
              <a:lnTo>
                <a:pt x="179322" y="9524999"/>
              </a:lnTo>
              <a:lnTo>
                <a:pt x="172973" y="9518761"/>
              </a:lnTo>
              <a:lnTo>
                <a:pt x="3082861" y="9518761"/>
              </a:lnTo>
              <a:lnTo>
                <a:pt x="3082861" y="9531461"/>
              </a:lnTo>
              <a:lnTo>
                <a:pt x="172973" y="9531461"/>
              </a:lnTo>
              <a:lnTo>
                <a:pt x="166624" y="9525223"/>
              </a:lnTo>
              <a:lnTo>
                <a:pt x="0" y="22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111</xdr:row>
      <xdr:rowOff>99250</xdr:rowOff>
    </xdr:from>
    <xdr:ext cx="580031" cy="182550"/>
    <xdr:sp macro="_xll.MC_OnBranchLabelClick" textlink="">
      <xdr:nvSpPr>
        <xdr:cNvPr id="167" name="MC_BN_D_root_T_no_position">
          <a:extLst>
            <a:ext uri="{FF2B5EF4-FFF2-40B4-BE49-F238E27FC236}">
              <a16:creationId xmlns:a16="http://schemas.microsoft.com/office/drawing/2014/main" id="{F9565BFD-7A18-03D6-F58B-EEEC778D9833}"/>
            </a:ext>
          </a:extLst>
        </xdr:cNvPr>
        <xdr:cNvSpPr txBox="1"/>
      </xdr:nvSpPr>
      <xdr:spPr>
        <a:xfrm>
          <a:off x="2943860" y="21187600"/>
          <a:ext cx="5800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Position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25</xdr:row>
      <xdr:rowOff>184150</xdr:rowOff>
    </xdr:from>
    <xdr:to>
      <xdr:col>4</xdr:col>
      <xdr:colOff>47626</xdr:colOff>
      <xdr:row>36</xdr:row>
      <xdr:rowOff>554</xdr:rowOff>
    </xdr:to>
    <xdr:sp macro="" textlink="">
      <xdr:nvSpPr>
        <xdr:cNvPr id="168" name="MC_BR_C_restr_senior_C_recovery_prepack_sr">
          <a:extLst>
            <a:ext uri="{FF2B5EF4-FFF2-40B4-BE49-F238E27FC236}">
              <a16:creationId xmlns:a16="http://schemas.microsoft.com/office/drawing/2014/main" id="{883ACBA3-0031-8AA0-6233-F997CBD211BE}"/>
            </a:ext>
          </a:extLst>
        </xdr:cNvPr>
        <xdr:cNvSpPr/>
      </xdr:nvSpPr>
      <xdr:spPr>
        <a:xfrm>
          <a:off x="5861138" y="4889500"/>
          <a:ext cx="3120938" cy="1911904"/>
        </a:xfrm>
        <a:custGeom>
          <a:avLst/>
          <a:gdLst/>
          <a:ahLst/>
          <a:cxnLst/>
          <a:rect l="0" t="0" r="0" b="0"/>
          <a:pathLst>
            <a:path w="3120938" h="1911904">
              <a:moveTo>
                <a:pt x="0" y="1910797"/>
              </a:moveTo>
              <a:lnTo>
                <a:pt x="166624" y="5797"/>
              </a:lnTo>
              <a:lnTo>
                <a:pt x="172950" y="0"/>
              </a:lnTo>
              <a:lnTo>
                <a:pt x="3120937" y="0"/>
              </a:lnTo>
              <a:lnTo>
                <a:pt x="3120937" y="12700"/>
              </a:lnTo>
              <a:lnTo>
                <a:pt x="172950" y="12700"/>
              </a:lnTo>
              <a:lnTo>
                <a:pt x="179275" y="6903"/>
              </a:lnTo>
              <a:lnTo>
                <a:pt x="12652" y="191190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1201867" cy="182550"/>
    <xdr:sp macro="_xll.MC_OnBranchLabelClick" textlink="">
      <xdr:nvSpPr>
        <xdr:cNvPr id="169" name="MC_BN_C_restr_senior_C_recovery_prepack_sr">
          <a:extLst>
            <a:ext uri="{FF2B5EF4-FFF2-40B4-BE49-F238E27FC236}">
              <a16:creationId xmlns:a16="http://schemas.microsoft.com/office/drawing/2014/main" id="{775F59AB-9ABD-A7D2-5438-F86485434056}"/>
            </a:ext>
          </a:extLst>
        </xdr:cNvPr>
        <xdr:cNvSpPr txBox="1"/>
      </xdr:nvSpPr>
      <xdr:spPr>
        <a:xfrm>
          <a:off x="6063297" y="4804601"/>
          <a:ext cx="12018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Prepackaged Bankruptcy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35</xdr:row>
      <xdr:rowOff>189947</xdr:rowOff>
    </xdr:from>
    <xdr:to>
      <xdr:col>4</xdr:col>
      <xdr:colOff>47626</xdr:colOff>
      <xdr:row>46</xdr:row>
      <xdr:rowOff>6351</xdr:rowOff>
    </xdr:to>
    <xdr:sp macro="" textlink="">
      <xdr:nvSpPr>
        <xdr:cNvPr id="170" name="MC_BR_C_restr_senior_D_ch11_senior">
          <a:extLst>
            <a:ext uri="{FF2B5EF4-FFF2-40B4-BE49-F238E27FC236}">
              <a16:creationId xmlns:a16="http://schemas.microsoft.com/office/drawing/2014/main" id="{0B67B8A1-AAD4-4F75-077F-1540E641130E}"/>
            </a:ext>
          </a:extLst>
        </xdr:cNvPr>
        <xdr:cNvSpPr/>
      </xdr:nvSpPr>
      <xdr:spPr>
        <a:xfrm>
          <a:off x="5861138" y="6800297"/>
          <a:ext cx="3120938" cy="1911904"/>
        </a:xfrm>
        <a:custGeom>
          <a:avLst/>
          <a:gdLst/>
          <a:ahLst/>
          <a:cxnLst/>
          <a:rect l="0" t="0" r="0" b="0"/>
          <a:pathLst>
            <a:path w="3120938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3120937" y="1899203"/>
              </a:lnTo>
              <a:lnTo>
                <a:pt x="3120937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836704" cy="182550"/>
    <xdr:sp macro="_xll.MC_OnBranchLabelClick" textlink="">
      <xdr:nvSpPr>
        <xdr:cNvPr id="171" name="MC_BN_C_restr_senior_D_ch11_senior">
          <a:extLst>
            <a:ext uri="{FF2B5EF4-FFF2-40B4-BE49-F238E27FC236}">
              <a16:creationId xmlns:a16="http://schemas.microsoft.com/office/drawing/2014/main" id="{DDF105CD-3056-4A54-71F1-23A2E617B46D}"/>
            </a:ext>
          </a:extLst>
        </xdr:cNvPr>
        <xdr:cNvSpPr txBox="1"/>
      </xdr:nvSpPr>
      <xdr:spPr>
        <a:xfrm>
          <a:off x="6063297" y="8614601"/>
          <a:ext cx="8367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Chapter 11 Filing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84206</xdr:colOff>
      <xdr:row>35</xdr:row>
      <xdr:rowOff>190248</xdr:rowOff>
    </xdr:from>
    <xdr:to>
      <xdr:col>4</xdr:col>
      <xdr:colOff>47626</xdr:colOff>
      <xdr:row>58</xdr:row>
      <xdr:rowOff>6351</xdr:rowOff>
    </xdr:to>
    <xdr:sp macro="" textlink="">
      <xdr:nvSpPr>
        <xdr:cNvPr id="172" name="MC_BR_C_restr_senior_C_liq_senior">
          <a:extLst>
            <a:ext uri="{FF2B5EF4-FFF2-40B4-BE49-F238E27FC236}">
              <a16:creationId xmlns:a16="http://schemas.microsoft.com/office/drawing/2014/main" id="{9B9DC408-EDA7-300D-0026-1641D33A5DA6}"/>
            </a:ext>
          </a:extLst>
        </xdr:cNvPr>
        <xdr:cNvSpPr/>
      </xdr:nvSpPr>
      <xdr:spPr>
        <a:xfrm>
          <a:off x="5861119" y="6800598"/>
          <a:ext cx="3120957" cy="4197603"/>
        </a:xfrm>
        <a:custGeom>
          <a:avLst/>
          <a:gdLst/>
          <a:ahLst/>
          <a:cxnLst/>
          <a:rect l="0" t="0" r="0" b="0"/>
          <a:pathLst>
            <a:path w="3120957" h="4197603">
              <a:moveTo>
                <a:pt x="12690" y="0"/>
              </a:moveTo>
              <a:lnTo>
                <a:pt x="179313" y="4191000"/>
              </a:lnTo>
              <a:lnTo>
                <a:pt x="172969" y="4184902"/>
              </a:lnTo>
              <a:lnTo>
                <a:pt x="3120956" y="4184902"/>
              </a:lnTo>
              <a:lnTo>
                <a:pt x="3120956" y="4197602"/>
              </a:lnTo>
              <a:lnTo>
                <a:pt x="172969" y="4197602"/>
              </a:lnTo>
              <a:lnTo>
                <a:pt x="166624" y="4191504"/>
              </a:lnTo>
              <a:lnTo>
                <a:pt x="0" y="50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57</xdr:row>
      <xdr:rowOff>99251</xdr:rowOff>
    </xdr:from>
    <xdr:ext cx="551689" cy="182550"/>
    <xdr:sp macro="_xll.MC_OnBranchLabelClick" textlink="">
      <xdr:nvSpPr>
        <xdr:cNvPr id="173" name="MC_BN_C_restr_senior_C_liq_senior">
          <a:extLst>
            <a:ext uri="{FF2B5EF4-FFF2-40B4-BE49-F238E27FC236}">
              <a16:creationId xmlns:a16="http://schemas.microsoft.com/office/drawing/2014/main" id="{FDF7F4E6-1C44-545C-BC2B-8E4195B4CE9F}"/>
            </a:ext>
          </a:extLst>
        </xdr:cNvPr>
        <xdr:cNvSpPr txBox="1"/>
      </xdr:nvSpPr>
      <xdr:spPr>
        <a:xfrm>
          <a:off x="6063297" y="10900601"/>
          <a:ext cx="5516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Liquidation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21</xdr:row>
      <xdr:rowOff>184150</xdr:rowOff>
    </xdr:from>
    <xdr:to>
      <xdr:col>5</xdr:col>
      <xdr:colOff>47626</xdr:colOff>
      <xdr:row>26</xdr:row>
      <xdr:rowOff>1358</xdr:rowOff>
    </xdr:to>
    <xdr:sp macro="" textlink="">
      <xdr:nvSpPr>
        <xdr:cNvPr id="174" name="MC_BR_C_recovery_prepack_sr_C_timeline_sr_full">
          <a:extLst>
            <a:ext uri="{FF2B5EF4-FFF2-40B4-BE49-F238E27FC236}">
              <a16:creationId xmlns:a16="http://schemas.microsoft.com/office/drawing/2014/main" id="{3679D171-7E56-2A84-DB68-B58E6A9DE0A2}"/>
            </a:ext>
          </a:extLst>
        </xdr:cNvPr>
        <xdr:cNvSpPr/>
      </xdr:nvSpPr>
      <xdr:spPr>
        <a:xfrm>
          <a:off x="9018798" y="4127500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3120815" y="0"/>
              </a:lnTo>
              <a:lnTo>
                <a:pt x="31208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21</xdr:row>
      <xdr:rowOff>99251</xdr:rowOff>
    </xdr:from>
    <xdr:ext cx="933525" cy="182550"/>
    <xdr:sp macro="_xll.MC_OnBranchLabelClick" textlink="">
      <xdr:nvSpPr>
        <xdr:cNvPr id="175" name="MC_BN_C_recovery_prepack_sr_C_timeline_sr_full">
          <a:extLst>
            <a:ext uri="{FF2B5EF4-FFF2-40B4-BE49-F238E27FC236}">
              <a16:creationId xmlns:a16="http://schemas.microsoft.com/office/drawing/2014/main" id="{38B21C51-5BD2-A698-878C-2B48C182C1D1}"/>
            </a:ext>
          </a:extLst>
        </xdr:cNvPr>
        <xdr:cNvSpPr txBox="1"/>
      </xdr:nvSpPr>
      <xdr:spPr>
        <a:xfrm>
          <a:off x="9220835" y="4042601"/>
          <a:ext cx="9335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Recovery 100c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25</xdr:row>
      <xdr:rowOff>189143</xdr:rowOff>
    </xdr:from>
    <xdr:to>
      <xdr:col>5</xdr:col>
      <xdr:colOff>47626</xdr:colOff>
      <xdr:row>30</xdr:row>
      <xdr:rowOff>6351</xdr:rowOff>
    </xdr:to>
    <xdr:sp macro="" textlink="">
      <xdr:nvSpPr>
        <xdr:cNvPr id="176" name="MC_BR_C_recovery_prepack_sr_C_timeline_sr_high">
          <a:extLst>
            <a:ext uri="{FF2B5EF4-FFF2-40B4-BE49-F238E27FC236}">
              <a16:creationId xmlns:a16="http://schemas.microsoft.com/office/drawing/2014/main" id="{CEE78752-5DFE-A492-2CE9-8D51D471E457}"/>
            </a:ext>
          </a:extLst>
        </xdr:cNvPr>
        <xdr:cNvSpPr/>
      </xdr:nvSpPr>
      <xdr:spPr>
        <a:xfrm>
          <a:off x="9018798" y="4894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922176" cy="182550"/>
    <xdr:sp macro="_xll.MC_OnBranchLabelClick" textlink="">
      <xdr:nvSpPr>
        <xdr:cNvPr id="177" name="MC_BN_C_recovery_prepack_sr_C_timeline_sr_high">
          <a:extLst>
            <a:ext uri="{FF2B5EF4-FFF2-40B4-BE49-F238E27FC236}">
              <a16:creationId xmlns:a16="http://schemas.microsoft.com/office/drawing/2014/main" id="{526857F6-A86B-66D2-9ADF-ADB89901EDDA}"/>
            </a:ext>
          </a:extLst>
        </xdr:cNvPr>
        <xdr:cNvSpPr txBox="1"/>
      </xdr:nvSpPr>
      <xdr:spPr>
        <a:xfrm>
          <a:off x="9220835" y="5566601"/>
          <a:ext cx="9221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Recovery 85c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25</xdr:row>
      <xdr:rowOff>189810</xdr:rowOff>
    </xdr:from>
    <xdr:to>
      <xdr:col>5</xdr:col>
      <xdr:colOff>47626</xdr:colOff>
      <xdr:row>34</xdr:row>
      <xdr:rowOff>6351</xdr:rowOff>
    </xdr:to>
    <xdr:sp macro="" textlink="">
      <xdr:nvSpPr>
        <xdr:cNvPr id="178" name="MC_BR_C_recovery_prepack_sr_T_prepack_sr_mod">
          <a:extLst>
            <a:ext uri="{FF2B5EF4-FFF2-40B4-BE49-F238E27FC236}">
              <a16:creationId xmlns:a16="http://schemas.microsoft.com/office/drawing/2014/main" id="{51C117D6-E855-4D97-E722-AF570F28792C}"/>
            </a:ext>
          </a:extLst>
        </xdr:cNvPr>
        <xdr:cNvSpPr/>
      </xdr:nvSpPr>
      <xdr:spPr>
        <a:xfrm>
          <a:off x="9018688" y="4895160"/>
          <a:ext cx="3120926" cy="1531041"/>
        </a:xfrm>
        <a:custGeom>
          <a:avLst/>
          <a:gdLst/>
          <a:ahLst/>
          <a:cxnLst/>
          <a:rect l="0" t="0" r="0" b="0"/>
          <a:pathLst>
            <a:path w="3120926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3120925" y="1518340"/>
              </a:lnTo>
              <a:lnTo>
                <a:pt x="3120925" y="1531040"/>
              </a:lnTo>
              <a:lnTo>
                <a:pt x="172937" y="1531040"/>
              </a:lnTo>
              <a:lnTo>
                <a:pt x="166625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1144737" cy="182550"/>
    <xdr:sp macro="_xll.MC_OnBranchLabelClick" textlink="">
      <xdr:nvSpPr>
        <xdr:cNvPr id="179" name="MC_BN_C_recovery_prepack_sr_T_prepack_sr_mod">
          <a:extLst>
            <a:ext uri="{FF2B5EF4-FFF2-40B4-BE49-F238E27FC236}">
              <a16:creationId xmlns:a16="http://schemas.microsoft.com/office/drawing/2014/main" id="{2CA5F6A0-2827-7DBB-4B10-09946F8655DF}"/>
            </a:ext>
          </a:extLst>
        </xdr:cNvPr>
        <xdr:cNvSpPr txBox="1"/>
      </xdr:nvSpPr>
      <xdr:spPr>
        <a:xfrm>
          <a:off x="9220835" y="6328601"/>
          <a:ext cx="11447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Recovery 70c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19</xdr:row>
      <xdr:rowOff>184150</xdr:rowOff>
    </xdr:from>
    <xdr:to>
      <xdr:col>6</xdr:col>
      <xdr:colOff>47626</xdr:colOff>
      <xdr:row>22</xdr:row>
      <xdr:rowOff>2545</xdr:rowOff>
    </xdr:to>
    <xdr:sp macro="" textlink="">
      <xdr:nvSpPr>
        <xdr:cNvPr id="180" name="MC_BR_C_timeline_sr_full_T_prepack_sr_full_quick">
          <a:extLst>
            <a:ext uri="{FF2B5EF4-FFF2-40B4-BE49-F238E27FC236}">
              <a16:creationId xmlns:a16="http://schemas.microsoft.com/office/drawing/2014/main" id="{B5E1AD4E-F9CB-F5AF-523D-255DA9F6986F}"/>
            </a:ext>
          </a:extLst>
        </xdr:cNvPr>
        <xdr:cNvSpPr/>
      </xdr:nvSpPr>
      <xdr:spPr>
        <a:xfrm>
          <a:off x="12176720" y="3746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19</xdr:row>
      <xdr:rowOff>99251</xdr:rowOff>
    </xdr:from>
    <xdr:ext cx="836639" cy="182550"/>
    <xdr:sp macro="_xll.MC_OnBranchLabelClick" textlink="">
      <xdr:nvSpPr>
        <xdr:cNvPr id="181" name="MC_BN_C_timeline_sr_full_T_prepack_sr_full_quick">
          <a:extLst>
            <a:ext uri="{FF2B5EF4-FFF2-40B4-BE49-F238E27FC236}">
              <a16:creationId xmlns:a16="http://schemas.microsoft.com/office/drawing/2014/main" id="{64D558A4-B956-DCBF-191C-6D5347C09CCE}"/>
            </a:ext>
          </a:extLst>
        </xdr:cNvPr>
        <xdr:cNvSpPr txBox="1"/>
      </xdr:nvSpPr>
      <xdr:spPr>
        <a:xfrm>
          <a:off x="12378372" y="3661601"/>
          <a:ext cx="836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Quick (6 months)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21</xdr:row>
      <xdr:rowOff>187956</xdr:rowOff>
    </xdr:from>
    <xdr:to>
      <xdr:col>6</xdr:col>
      <xdr:colOff>47626</xdr:colOff>
      <xdr:row>24</xdr:row>
      <xdr:rowOff>6351</xdr:rowOff>
    </xdr:to>
    <xdr:sp macro="" textlink="">
      <xdr:nvSpPr>
        <xdr:cNvPr id="182" name="MC_BR_C_timeline_sr_full_T_prepack_sr_full_slow">
          <a:extLst>
            <a:ext uri="{FF2B5EF4-FFF2-40B4-BE49-F238E27FC236}">
              <a16:creationId xmlns:a16="http://schemas.microsoft.com/office/drawing/2014/main" id="{8514AFFD-B246-3E0E-C71A-350682D00244}"/>
            </a:ext>
          </a:extLst>
        </xdr:cNvPr>
        <xdr:cNvSpPr/>
      </xdr:nvSpPr>
      <xdr:spPr>
        <a:xfrm>
          <a:off x="12176720" y="4131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23</xdr:row>
      <xdr:rowOff>99251</xdr:rowOff>
    </xdr:from>
    <xdr:ext cx="1007840" cy="182550"/>
    <xdr:sp macro="_xll.MC_OnBranchLabelClick" textlink="">
      <xdr:nvSpPr>
        <xdr:cNvPr id="183" name="MC_BN_C_timeline_sr_full_T_prepack_sr_full_slow">
          <a:extLst>
            <a:ext uri="{FF2B5EF4-FFF2-40B4-BE49-F238E27FC236}">
              <a16:creationId xmlns:a16="http://schemas.microsoft.com/office/drawing/2014/main" id="{002C60CA-BA99-79B6-2876-36E180DFC370}"/>
            </a:ext>
          </a:extLst>
        </xdr:cNvPr>
        <xdr:cNvSpPr txBox="1"/>
      </xdr:nvSpPr>
      <xdr:spPr>
        <a:xfrm>
          <a:off x="12378372" y="4423601"/>
          <a:ext cx="10078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(18 months)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27</xdr:row>
      <xdr:rowOff>184150</xdr:rowOff>
    </xdr:from>
    <xdr:to>
      <xdr:col>6</xdr:col>
      <xdr:colOff>47626</xdr:colOff>
      <xdr:row>30</xdr:row>
      <xdr:rowOff>2545</xdr:rowOff>
    </xdr:to>
    <xdr:sp macro="" textlink="">
      <xdr:nvSpPr>
        <xdr:cNvPr id="184" name="MC_BR_C_timeline_sr_high_T_prepack_sr_high_quick">
          <a:extLst>
            <a:ext uri="{FF2B5EF4-FFF2-40B4-BE49-F238E27FC236}">
              <a16:creationId xmlns:a16="http://schemas.microsoft.com/office/drawing/2014/main" id="{27C623DB-FFC7-26B0-695B-192B1F665921}"/>
            </a:ext>
          </a:extLst>
        </xdr:cNvPr>
        <xdr:cNvSpPr/>
      </xdr:nvSpPr>
      <xdr:spPr>
        <a:xfrm>
          <a:off x="12176720" y="5270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27</xdr:row>
      <xdr:rowOff>99251</xdr:rowOff>
    </xdr:from>
    <xdr:ext cx="836639" cy="182550"/>
    <xdr:sp macro="_xll.MC_OnBranchLabelClick" textlink="">
      <xdr:nvSpPr>
        <xdr:cNvPr id="185" name="MC_BN_C_timeline_sr_high_T_prepack_sr_high_quick">
          <a:extLst>
            <a:ext uri="{FF2B5EF4-FFF2-40B4-BE49-F238E27FC236}">
              <a16:creationId xmlns:a16="http://schemas.microsoft.com/office/drawing/2014/main" id="{653699D9-F3FE-7203-190E-9CD4A68C0069}"/>
            </a:ext>
          </a:extLst>
        </xdr:cNvPr>
        <xdr:cNvSpPr txBox="1"/>
      </xdr:nvSpPr>
      <xdr:spPr>
        <a:xfrm>
          <a:off x="12378372" y="5185601"/>
          <a:ext cx="836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Quick (6 months)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29</xdr:row>
      <xdr:rowOff>187956</xdr:rowOff>
    </xdr:from>
    <xdr:to>
      <xdr:col>6</xdr:col>
      <xdr:colOff>47626</xdr:colOff>
      <xdr:row>32</xdr:row>
      <xdr:rowOff>6351</xdr:rowOff>
    </xdr:to>
    <xdr:sp macro="" textlink="">
      <xdr:nvSpPr>
        <xdr:cNvPr id="186" name="MC_BR_C_timeline_sr_high_T_prepack_sr_high_slow">
          <a:extLst>
            <a:ext uri="{FF2B5EF4-FFF2-40B4-BE49-F238E27FC236}">
              <a16:creationId xmlns:a16="http://schemas.microsoft.com/office/drawing/2014/main" id="{7E173CFC-D664-C85B-6674-30E2647C018E}"/>
            </a:ext>
          </a:extLst>
        </xdr:cNvPr>
        <xdr:cNvSpPr/>
      </xdr:nvSpPr>
      <xdr:spPr>
        <a:xfrm>
          <a:off x="12176720" y="5655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31</xdr:row>
      <xdr:rowOff>99251</xdr:rowOff>
    </xdr:from>
    <xdr:ext cx="1007840" cy="182550"/>
    <xdr:sp macro="_xll.MC_OnBranchLabelClick" textlink="">
      <xdr:nvSpPr>
        <xdr:cNvPr id="187" name="MC_BN_C_timeline_sr_high_T_prepack_sr_high_slow">
          <a:extLst>
            <a:ext uri="{FF2B5EF4-FFF2-40B4-BE49-F238E27FC236}">
              <a16:creationId xmlns:a16="http://schemas.microsoft.com/office/drawing/2014/main" id="{A81AA5C0-A905-53A2-9E1C-1BFD1F0F2EF1}"/>
            </a:ext>
          </a:extLst>
        </xdr:cNvPr>
        <xdr:cNvSpPr txBox="1"/>
      </xdr:nvSpPr>
      <xdr:spPr>
        <a:xfrm>
          <a:off x="12378372" y="5947601"/>
          <a:ext cx="10078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(18 months)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39</xdr:row>
      <xdr:rowOff>184150</xdr:rowOff>
    </xdr:from>
    <xdr:to>
      <xdr:col>5</xdr:col>
      <xdr:colOff>47626</xdr:colOff>
      <xdr:row>46</xdr:row>
      <xdr:rowOff>917</xdr:rowOff>
    </xdr:to>
    <xdr:sp macro="" textlink="">
      <xdr:nvSpPr>
        <xdr:cNvPr id="188" name="MC_BR_D_ch11_senior_C_dip_senior">
          <a:extLst>
            <a:ext uri="{FF2B5EF4-FFF2-40B4-BE49-F238E27FC236}">
              <a16:creationId xmlns:a16="http://schemas.microsoft.com/office/drawing/2014/main" id="{F4075604-30B4-A234-B29A-55A3FF39F184}"/>
            </a:ext>
          </a:extLst>
        </xdr:cNvPr>
        <xdr:cNvSpPr/>
      </xdr:nvSpPr>
      <xdr:spPr>
        <a:xfrm>
          <a:off x="9018718" y="7556500"/>
          <a:ext cx="3120896" cy="1150267"/>
        </a:xfrm>
        <a:custGeom>
          <a:avLst/>
          <a:gdLst/>
          <a:ahLst/>
          <a:cxnLst/>
          <a:rect l="0" t="0" r="0" b="0"/>
          <a:pathLst>
            <a:path w="31208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3120895" y="0"/>
              </a:lnTo>
              <a:lnTo>
                <a:pt x="31208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39</xdr:row>
      <xdr:rowOff>99251</xdr:rowOff>
    </xdr:from>
    <xdr:ext cx="1429687" cy="182550"/>
    <xdr:sp macro="_xll.MC_OnBranchLabelClick" textlink="">
      <xdr:nvSpPr>
        <xdr:cNvPr id="189" name="MC_BN_D_ch11_senior_C_dip_senior">
          <a:extLst>
            <a:ext uri="{FF2B5EF4-FFF2-40B4-BE49-F238E27FC236}">
              <a16:creationId xmlns:a16="http://schemas.microsoft.com/office/drawing/2014/main" id="{DD1D8B0F-97C7-4416-BAE0-68F3B47EF53B}"/>
            </a:ext>
          </a:extLst>
        </xdr:cNvPr>
        <xdr:cNvSpPr txBox="1"/>
      </xdr:nvSpPr>
      <xdr:spPr>
        <a:xfrm>
          <a:off x="9220835" y="7471601"/>
          <a:ext cx="14296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Provide DIP Financing ($15M)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190" name="MC_BR_D_ch11_senior_C_ch11_wait_sr">
          <a:extLst>
            <a:ext uri="{FF2B5EF4-FFF2-40B4-BE49-F238E27FC236}">
              <a16:creationId xmlns:a16="http://schemas.microsoft.com/office/drawing/2014/main" id="{0EEE01BE-6A6F-806E-B8E6-76631B6F2377}"/>
            </a:ext>
          </a:extLst>
        </xdr:cNvPr>
        <xdr:cNvSpPr/>
      </xdr:nvSpPr>
      <xdr:spPr>
        <a:xfrm>
          <a:off x="9018798" y="8704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1070421" cy="182550"/>
    <xdr:sp macro="_xll.MC_OnBranchLabelClick" textlink="">
      <xdr:nvSpPr>
        <xdr:cNvPr id="191" name="MC_BN_D_ch11_senior_C_ch11_wait_sr">
          <a:extLst>
            <a:ext uri="{FF2B5EF4-FFF2-40B4-BE49-F238E27FC236}">
              <a16:creationId xmlns:a16="http://schemas.microsoft.com/office/drawing/2014/main" id="{7EC5DA44-D976-8EF4-E195-B6070B1F69F8}"/>
            </a:ext>
          </a:extLst>
        </xdr:cNvPr>
        <xdr:cNvSpPr txBox="1"/>
      </xdr:nvSpPr>
      <xdr:spPr>
        <a:xfrm>
          <a:off x="9220835" y="9376601"/>
          <a:ext cx="1070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Wait Through Process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192" name="MC_BR_C_dip_senior_T_dip_sr_reorg">
          <a:extLst>
            <a:ext uri="{FF2B5EF4-FFF2-40B4-BE49-F238E27FC236}">
              <a16:creationId xmlns:a16="http://schemas.microsoft.com/office/drawing/2014/main" id="{3809B1CC-AA87-089D-78F7-46CC03B00716}"/>
            </a:ext>
          </a:extLst>
        </xdr:cNvPr>
        <xdr:cNvSpPr/>
      </xdr:nvSpPr>
      <xdr:spPr>
        <a:xfrm>
          <a:off x="12176720" y="7175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1270156" cy="182550"/>
    <xdr:sp macro="_xll.MC_OnBranchLabelClick" textlink="">
      <xdr:nvSpPr>
        <xdr:cNvPr id="193" name="MC_BN_C_dip_senior_T_dip_sr_reorg">
          <a:extLst>
            <a:ext uri="{FF2B5EF4-FFF2-40B4-BE49-F238E27FC236}">
              <a16:creationId xmlns:a16="http://schemas.microsoft.com/office/drawing/2014/main" id="{F8449BF4-4E05-484F-A20C-4C3D9C7B1413}"/>
            </a:ext>
          </a:extLst>
        </xdr:cNvPr>
        <xdr:cNvSpPr txBox="1"/>
      </xdr:nvSpPr>
      <xdr:spPr>
        <a:xfrm>
          <a:off x="12378372" y="7090601"/>
          <a:ext cx="127015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Successful Reorganization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194" name="MC_BR_C_dip_senior_T_dip_sr_partial">
          <a:extLst>
            <a:ext uri="{FF2B5EF4-FFF2-40B4-BE49-F238E27FC236}">
              <a16:creationId xmlns:a16="http://schemas.microsoft.com/office/drawing/2014/main" id="{7C6AA84C-5C98-E36C-018C-C07CFA60BD12}"/>
            </a:ext>
          </a:extLst>
        </xdr:cNvPr>
        <xdr:cNvSpPr/>
      </xdr:nvSpPr>
      <xdr:spPr>
        <a:xfrm>
          <a:off x="12176720" y="7560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41</xdr:row>
      <xdr:rowOff>99251</xdr:rowOff>
    </xdr:from>
    <xdr:ext cx="808042" cy="182550"/>
    <xdr:sp macro="_xll.MC_OnBranchLabelClick" textlink="">
      <xdr:nvSpPr>
        <xdr:cNvPr id="195" name="MC_BN_C_dip_senior_T_dip_sr_partial">
          <a:extLst>
            <a:ext uri="{FF2B5EF4-FFF2-40B4-BE49-F238E27FC236}">
              <a16:creationId xmlns:a16="http://schemas.microsoft.com/office/drawing/2014/main" id="{66CA1616-BDCE-F0E0-F4B8-7C64D797FC96}"/>
            </a:ext>
          </a:extLst>
        </xdr:cNvPr>
        <xdr:cNvSpPr txBox="1"/>
      </xdr:nvSpPr>
      <xdr:spPr>
        <a:xfrm>
          <a:off x="12378372" y="7852601"/>
          <a:ext cx="8080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39</xdr:row>
      <xdr:rowOff>189143</xdr:rowOff>
    </xdr:from>
    <xdr:to>
      <xdr:col>6</xdr:col>
      <xdr:colOff>47626</xdr:colOff>
      <xdr:row>44</xdr:row>
      <xdr:rowOff>6351</xdr:rowOff>
    </xdr:to>
    <xdr:sp macro="" textlink="">
      <xdr:nvSpPr>
        <xdr:cNvPr id="196" name="MC_BR_C_dip_senior_T_dip_sr_ch7">
          <a:extLst>
            <a:ext uri="{FF2B5EF4-FFF2-40B4-BE49-F238E27FC236}">
              <a16:creationId xmlns:a16="http://schemas.microsoft.com/office/drawing/2014/main" id="{EF5D9303-6915-DE4E-ED3C-4C0F982201F4}"/>
            </a:ext>
          </a:extLst>
        </xdr:cNvPr>
        <xdr:cNvSpPr/>
      </xdr:nvSpPr>
      <xdr:spPr>
        <a:xfrm>
          <a:off x="12176335" y="7561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796821" cy="182550"/>
    <xdr:sp macro="_xll.MC_OnBranchLabelClick" textlink="">
      <xdr:nvSpPr>
        <xdr:cNvPr id="197" name="MC_BN_C_dip_senior_T_dip_sr_ch7">
          <a:extLst>
            <a:ext uri="{FF2B5EF4-FFF2-40B4-BE49-F238E27FC236}">
              <a16:creationId xmlns:a16="http://schemas.microsoft.com/office/drawing/2014/main" id="{0872FE21-7E88-5B21-5D22-05C5277E5ECD}"/>
            </a:ext>
          </a:extLst>
        </xdr:cNvPr>
        <xdr:cNvSpPr txBox="1"/>
      </xdr:nvSpPr>
      <xdr:spPr>
        <a:xfrm>
          <a:off x="12378372" y="8233601"/>
          <a:ext cx="7968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Converts to Ch7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47</xdr:row>
      <xdr:rowOff>184150</xdr:rowOff>
    </xdr:from>
    <xdr:to>
      <xdr:col>6</xdr:col>
      <xdr:colOff>47626</xdr:colOff>
      <xdr:row>50</xdr:row>
      <xdr:rowOff>2545</xdr:rowOff>
    </xdr:to>
    <xdr:sp macro="" textlink="">
      <xdr:nvSpPr>
        <xdr:cNvPr id="198" name="MC_BR_C_ch11_wait_sr_T_ch11_sr_reorg">
          <a:extLst>
            <a:ext uri="{FF2B5EF4-FFF2-40B4-BE49-F238E27FC236}">
              <a16:creationId xmlns:a16="http://schemas.microsoft.com/office/drawing/2014/main" id="{AF0ABB88-B461-EA00-FC7C-36C1E8CAC358}"/>
            </a:ext>
          </a:extLst>
        </xdr:cNvPr>
        <xdr:cNvSpPr/>
      </xdr:nvSpPr>
      <xdr:spPr>
        <a:xfrm>
          <a:off x="12176720" y="9080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1447127" cy="182550"/>
    <xdr:sp macro="_xll.MC_OnBranchLabelClick" textlink="">
      <xdr:nvSpPr>
        <xdr:cNvPr id="199" name="MC_BN_C_ch11_wait_sr_T_ch11_sr_reorg">
          <a:extLst>
            <a:ext uri="{FF2B5EF4-FFF2-40B4-BE49-F238E27FC236}">
              <a16:creationId xmlns:a16="http://schemas.microsoft.com/office/drawing/2014/main" id="{C2E19571-BC65-3546-3C5A-E67262FD1EC5}"/>
            </a:ext>
          </a:extLst>
        </xdr:cNvPr>
        <xdr:cNvSpPr txBox="1"/>
      </xdr:nvSpPr>
      <xdr:spPr>
        <a:xfrm>
          <a:off x="12378372" y="8995601"/>
          <a:ext cx="14471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Reorganization Plan 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49</xdr:row>
      <xdr:rowOff>187956</xdr:rowOff>
    </xdr:from>
    <xdr:to>
      <xdr:col>6</xdr:col>
      <xdr:colOff>47626</xdr:colOff>
      <xdr:row>52</xdr:row>
      <xdr:rowOff>6351</xdr:rowOff>
    </xdr:to>
    <xdr:sp macro="" textlink="">
      <xdr:nvSpPr>
        <xdr:cNvPr id="200" name="MC_BR_C_ch11_wait_sr_T_ch11_sr_long">
          <a:extLst>
            <a:ext uri="{FF2B5EF4-FFF2-40B4-BE49-F238E27FC236}">
              <a16:creationId xmlns:a16="http://schemas.microsoft.com/office/drawing/2014/main" id="{AB1A7E34-DB34-848A-D7A0-061E70EB4622}"/>
            </a:ext>
          </a:extLst>
        </xdr:cNvPr>
        <xdr:cNvSpPr/>
      </xdr:nvSpPr>
      <xdr:spPr>
        <a:xfrm>
          <a:off x="12176720" y="9465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927946" cy="182550"/>
    <xdr:sp macro="_xll.MC_OnBranchLabelClick" textlink="">
      <xdr:nvSpPr>
        <xdr:cNvPr id="201" name="MC_BN_C_ch11_wait_sr_T_ch11_sr_long">
          <a:extLst>
            <a:ext uri="{FF2B5EF4-FFF2-40B4-BE49-F238E27FC236}">
              <a16:creationId xmlns:a16="http://schemas.microsoft.com/office/drawing/2014/main" id="{091FE24E-435D-A312-2197-5EA07119177B}"/>
            </a:ext>
          </a:extLst>
        </xdr:cNvPr>
        <xdr:cNvSpPr txBox="1"/>
      </xdr:nvSpPr>
      <xdr:spPr>
        <a:xfrm>
          <a:off x="12378372" y="9757601"/>
          <a:ext cx="9279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Protracted Process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49</xdr:row>
      <xdr:rowOff>189143</xdr:rowOff>
    </xdr:from>
    <xdr:to>
      <xdr:col>6</xdr:col>
      <xdr:colOff>47626</xdr:colOff>
      <xdr:row>54</xdr:row>
      <xdr:rowOff>6351</xdr:rowOff>
    </xdr:to>
    <xdr:sp macro="" textlink="">
      <xdr:nvSpPr>
        <xdr:cNvPr id="202" name="MC_BR_C_ch11_wait_sr_T_ch11_sr_liq">
          <a:extLst>
            <a:ext uri="{FF2B5EF4-FFF2-40B4-BE49-F238E27FC236}">
              <a16:creationId xmlns:a16="http://schemas.microsoft.com/office/drawing/2014/main" id="{8DEA6F12-D207-BFF7-C3C6-14C1EDA138DC}"/>
            </a:ext>
          </a:extLst>
        </xdr:cNvPr>
        <xdr:cNvSpPr/>
      </xdr:nvSpPr>
      <xdr:spPr>
        <a:xfrm>
          <a:off x="12176335" y="9466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53</xdr:row>
      <xdr:rowOff>99251</xdr:rowOff>
    </xdr:from>
    <xdr:ext cx="1104918" cy="182550"/>
    <xdr:sp macro="_xll.MC_OnBranchLabelClick" textlink="">
      <xdr:nvSpPr>
        <xdr:cNvPr id="203" name="MC_BN_C_ch11_wait_sr_T_ch11_sr_liq">
          <a:extLst>
            <a:ext uri="{FF2B5EF4-FFF2-40B4-BE49-F238E27FC236}">
              <a16:creationId xmlns:a16="http://schemas.microsoft.com/office/drawing/2014/main" id="{AC4C57F9-0C55-53F5-CD7E-F3C1BF7C7E34}"/>
            </a:ext>
          </a:extLst>
        </xdr:cNvPr>
        <xdr:cNvSpPr txBox="1"/>
      </xdr:nvSpPr>
      <xdr:spPr>
        <a:xfrm>
          <a:off x="12378372" y="10138601"/>
          <a:ext cx="11049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Converts to Liquidation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55</xdr:row>
      <xdr:rowOff>184150</xdr:rowOff>
    </xdr:from>
    <xdr:to>
      <xdr:col>5</xdr:col>
      <xdr:colOff>47626</xdr:colOff>
      <xdr:row>58</xdr:row>
      <xdr:rowOff>2545</xdr:rowOff>
    </xdr:to>
    <xdr:sp macro="" textlink="">
      <xdr:nvSpPr>
        <xdr:cNvPr id="204" name="MC_BR_C_liq_senior_T_liq_sr_orderly">
          <a:extLst>
            <a:ext uri="{FF2B5EF4-FFF2-40B4-BE49-F238E27FC236}">
              <a16:creationId xmlns:a16="http://schemas.microsoft.com/office/drawing/2014/main" id="{7D1F0456-1474-F823-6C61-88C82FB232B4}"/>
            </a:ext>
          </a:extLst>
        </xdr:cNvPr>
        <xdr:cNvSpPr/>
      </xdr:nvSpPr>
      <xdr:spPr>
        <a:xfrm>
          <a:off x="9019183" y="10604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55</xdr:row>
      <xdr:rowOff>99251</xdr:rowOff>
    </xdr:from>
    <xdr:ext cx="916598" cy="182550"/>
    <xdr:sp macro="_xll.MC_OnBranchLabelClick" textlink="">
      <xdr:nvSpPr>
        <xdr:cNvPr id="205" name="MC_BN_C_liq_senior_T_liq_sr_orderly">
          <a:extLst>
            <a:ext uri="{FF2B5EF4-FFF2-40B4-BE49-F238E27FC236}">
              <a16:creationId xmlns:a16="http://schemas.microsoft.com/office/drawing/2014/main" id="{A8D63F8D-E68B-47BD-A2C2-0861306E5B07}"/>
            </a:ext>
          </a:extLst>
        </xdr:cNvPr>
        <xdr:cNvSpPr txBox="1"/>
      </xdr:nvSpPr>
      <xdr:spPr>
        <a:xfrm>
          <a:off x="9220835" y="10519601"/>
          <a:ext cx="9165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Orderly Liquidation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57</xdr:row>
      <xdr:rowOff>187956</xdr:rowOff>
    </xdr:from>
    <xdr:to>
      <xdr:col>5</xdr:col>
      <xdr:colOff>47626</xdr:colOff>
      <xdr:row>60</xdr:row>
      <xdr:rowOff>6351</xdr:rowOff>
    </xdr:to>
    <xdr:sp macro="" textlink="">
      <xdr:nvSpPr>
        <xdr:cNvPr id="206" name="MC_BR_C_liq_senior_T_liq_sr_fire">
          <a:extLst>
            <a:ext uri="{FF2B5EF4-FFF2-40B4-BE49-F238E27FC236}">
              <a16:creationId xmlns:a16="http://schemas.microsoft.com/office/drawing/2014/main" id="{B9D7948C-16FE-F721-6D89-B8FA21C69CC7}"/>
            </a:ext>
          </a:extLst>
        </xdr:cNvPr>
        <xdr:cNvSpPr/>
      </xdr:nvSpPr>
      <xdr:spPr>
        <a:xfrm>
          <a:off x="9019183" y="10989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465897" cy="182550"/>
    <xdr:sp macro="_xll.MC_OnBranchLabelClick" textlink="">
      <xdr:nvSpPr>
        <xdr:cNvPr id="207" name="MC_BN_C_liq_senior_T_liq_sr_fire">
          <a:extLst>
            <a:ext uri="{FF2B5EF4-FFF2-40B4-BE49-F238E27FC236}">
              <a16:creationId xmlns:a16="http://schemas.microsoft.com/office/drawing/2014/main" id="{C9FAD938-4F14-2E5C-D93B-9EBB70F0CBEA}"/>
            </a:ext>
          </a:extLst>
        </xdr:cNvPr>
        <xdr:cNvSpPr txBox="1"/>
      </xdr:nvSpPr>
      <xdr:spPr>
        <a:xfrm>
          <a:off x="9220835" y="11281601"/>
          <a:ext cx="46589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Fire Sale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65</xdr:row>
      <xdr:rowOff>184150</xdr:rowOff>
    </xdr:from>
    <xdr:to>
      <xdr:col>4</xdr:col>
      <xdr:colOff>47626</xdr:colOff>
      <xdr:row>72</xdr:row>
      <xdr:rowOff>917</xdr:rowOff>
    </xdr:to>
    <xdr:sp macro="" textlink="">
      <xdr:nvSpPr>
        <xdr:cNvPr id="208" name="MC_BR_C_restr_unsec_C_recovery_prepack_un">
          <a:extLst>
            <a:ext uri="{FF2B5EF4-FFF2-40B4-BE49-F238E27FC236}">
              <a16:creationId xmlns:a16="http://schemas.microsoft.com/office/drawing/2014/main" id="{18801715-2074-08FC-59E9-834BF921E29A}"/>
            </a:ext>
          </a:extLst>
        </xdr:cNvPr>
        <xdr:cNvSpPr/>
      </xdr:nvSpPr>
      <xdr:spPr>
        <a:xfrm>
          <a:off x="5861180" y="12509500"/>
          <a:ext cx="3120896" cy="1150267"/>
        </a:xfrm>
        <a:custGeom>
          <a:avLst/>
          <a:gdLst/>
          <a:ahLst/>
          <a:cxnLst/>
          <a:rect l="0" t="0" r="0" b="0"/>
          <a:pathLst>
            <a:path w="312089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3120895" y="0"/>
              </a:lnTo>
              <a:lnTo>
                <a:pt x="312089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65</xdr:row>
      <xdr:rowOff>99251</xdr:rowOff>
    </xdr:from>
    <xdr:ext cx="1201867" cy="182550"/>
    <xdr:sp macro="_xll.MC_OnBranchLabelClick" textlink="">
      <xdr:nvSpPr>
        <xdr:cNvPr id="209" name="MC_BN_C_restr_unsec_C_recovery_prepack_un">
          <a:extLst>
            <a:ext uri="{FF2B5EF4-FFF2-40B4-BE49-F238E27FC236}">
              <a16:creationId xmlns:a16="http://schemas.microsoft.com/office/drawing/2014/main" id="{45FF3B83-F79F-02B9-E78D-663AFA067880}"/>
            </a:ext>
          </a:extLst>
        </xdr:cNvPr>
        <xdr:cNvSpPr txBox="1"/>
      </xdr:nvSpPr>
      <xdr:spPr>
        <a:xfrm>
          <a:off x="6063297" y="12424601"/>
          <a:ext cx="12018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Prepackaged Bankruptcy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71</xdr:row>
      <xdr:rowOff>189947</xdr:rowOff>
    </xdr:from>
    <xdr:to>
      <xdr:col>4</xdr:col>
      <xdr:colOff>47626</xdr:colOff>
      <xdr:row>82</xdr:row>
      <xdr:rowOff>6351</xdr:rowOff>
    </xdr:to>
    <xdr:sp macro="" textlink="">
      <xdr:nvSpPr>
        <xdr:cNvPr id="210" name="MC_BR_C_restr_unsec_D_ch11_unsec">
          <a:extLst>
            <a:ext uri="{FF2B5EF4-FFF2-40B4-BE49-F238E27FC236}">
              <a16:creationId xmlns:a16="http://schemas.microsoft.com/office/drawing/2014/main" id="{7AA631E5-F8FB-6CEC-8770-A9217256F7D5}"/>
            </a:ext>
          </a:extLst>
        </xdr:cNvPr>
        <xdr:cNvSpPr/>
      </xdr:nvSpPr>
      <xdr:spPr>
        <a:xfrm>
          <a:off x="5861138" y="13658297"/>
          <a:ext cx="3120938" cy="1911904"/>
        </a:xfrm>
        <a:custGeom>
          <a:avLst/>
          <a:gdLst/>
          <a:ahLst/>
          <a:cxnLst/>
          <a:rect l="0" t="0" r="0" b="0"/>
          <a:pathLst>
            <a:path w="3120938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3120937" y="1899203"/>
              </a:lnTo>
              <a:lnTo>
                <a:pt x="3120937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836704" cy="182550"/>
    <xdr:sp macro="_xll.MC_OnBranchLabelClick" textlink="">
      <xdr:nvSpPr>
        <xdr:cNvPr id="211" name="MC_BN_C_restr_unsec_D_ch11_unsec">
          <a:extLst>
            <a:ext uri="{FF2B5EF4-FFF2-40B4-BE49-F238E27FC236}">
              <a16:creationId xmlns:a16="http://schemas.microsoft.com/office/drawing/2014/main" id="{8DAE7FB4-15A8-61B3-DD43-814FFF0B2847}"/>
            </a:ext>
          </a:extLst>
        </xdr:cNvPr>
        <xdr:cNvSpPr txBox="1"/>
      </xdr:nvSpPr>
      <xdr:spPr>
        <a:xfrm>
          <a:off x="6063297" y="15472600"/>
          <a:ext cx="8367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Chapter 11 Filing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84206</xdr:colOff>
      <xdr:row>71</xdr:row>
      <xdr:rowOff>190247</xdr:rowOff>
    </xdr:from>
    <xdr:to>
      <xdr:col>4</xdr:col>
      <xdr:colOff>47626</xdr:colOff>
      <xdr:row>94</xdr:row>
      <xdr:rowOff>6351</xdr:rowOff>
    </xdr:to>
    <xdr:sp macro="" textlink="">
      <xdr:nvSpPr>
        <xdr:cNvPr id="212" name="MC_BR_C_restr_unsec_C_liq_unsec">
          <a:extLst>
            <a:ext uri="{FF2B5EF4-FFF2-40B4-BE49-F238E27FC236}">
              <a16:creationId xmlns:a16="http://schemas.microsoft.com/office/drawing/2014/main" id="{3DD5F6D2-3A9F-A87D-BC74-F9DE989E262D}"/>
            </a:ext>
          </a:extLst>
        </xdr:cNvPr>
        <xdr:cNvSpPr/>
      </xdr:nvSpPr>
      <xdr:spPr>
        <a:xfrm>
          <a:off x="5861119" y="13658597"/>
          <a:ext cx="3120957" cy="4197604"/>
        </a:xfrm>
        <a:custGeom>
          <a:avLst/>
          <a:gdLst/>
          <a:ahLst/>
          <a:cxnLst/>
          <a:rect l="0" t="0" r="0" b="0"/>
          <a:pathLst>
            <a:path w="3120957" h="4197604">
              <a:moveTo>
                <a:pt x="12690" y="0"/>
              </a:moveTo>
              <a:lnTo>
                <a:pt x="179313" y="4191000"/>
              </a:lnTo>
              <a:lnTo>
                <a:pt x="172969" y="4184903"/>
              </a:lnTo>
              <a:lnTo>
                <a:pt x="3120956" y="4184903"/>
              </a:lnTo>
              <a:lnTo>
                <a:pt x="3120956" y="4197603"/>
              </a:lnTo>
              <a:lnTo>
                <a:pt x="172969" y="4197603"/>
              </a:lnTo>
              <a:lnTo>
                <a:pt x="166624" y="4191506"/>
              </a:lnTo>
              <a:lnTo>
                <a:pt x="0" y="5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93</xdr:row>
      <xdr:rowOff>99250</xdr:rowOff>
    </xdr:from>
    <xdr:ext cx="551689" cy="182550"/>
    <xdr:sp macro="_xll.MC_OnBranchLabelClick" textlink="">
      <xdr:nvSpPr>
        <xdr:cNvPr id="213" name="MC_BN_C_restr_unsec_C_liq_unsec">
          <a:extLst>
            <a:ext uri="{FF2B5EF4-FFF2-40B4-BE49-F238E27FC236}">
              <a16:creationId xmlns:a16="http://schemas.microsoft.com/office/drawing/2014/main" id="{E7822D44-ADEF-5558-A1BA-10911CCBCE66}"/>
            </a:ext>
          </a:extLst>
        </xdr:cNvPr>
        <xdr:cNvSpPr txBox="1"/>
      </xdr:nvSpPr>
      <xdr:spPr>
        <a:xfrm>
          <a:off x="6063297" y="17758600"/>
          <a:ext cx="5516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Liquidation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63</xdr:row>
      <xdr:rowOff>184150</xdr:rowOff>
    </xdr:from>
    <xdr:to>
      <xdr:col>5</xdr:col>
      <xdr:colOff>47626</xdr:colOff>
      <xdr:row>66</xdr:row>
      <xdr:rowOff>2545</xdr:rowOff>
    </xdr:to>
    <xdr:sp macro="" textlink="">
      <xdr:nvSpPr>
        <xdr:cNvPr id="214" name="MC_BR_C_recovery_prepack_un_T_prepack_un_equity">
          <a:extLst>
            <a:ext uri="{FF2B5EF4-FFF2-40B4-BE49-F238E27FC236}">
              <a16:creationId xmlns:a16="http://schemas.microsoft.com/office/drawing/2014/main" id="{304C43EF-CBB2-4A9E-FE30-E7F4920E7B01}"/>
            </a:ext>
          </a:extLst>
        </xdr:cNvPr>
        <xdr:cNvSpPr/>
      </xdr:nvSpPr>
      <xdr:spPr>
        <a:xfrm>
          <a:off x="9019183" y="12128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1081963" cy="182550"/>
    <xdr:sp macro="_xll.MC_OnBranchLabelClick" textlink="">
      <xdr:nvSpPr>
        <xdr:cNvPr id="215" name="MC_BN_C_recovery_prepack_un_T_prepack_un_equity">
          <a:extLst>
            <a:ext uri="{FF2B5EF4-FFF2-40B4-BE49-F238E27FC236}">
              <a16:creationId xmlns:a16="http://schemas.microsoft.com/office/drawing/2014/main" id="{A7398648-2A1B-6AE1-64C2-ED693687C592}"/>
            </a:ext>
          </a:extLst>
        </xdr:cNvPr>
        <xdr:cNvSpPr txBox="1"/>
      </xdr:nvSpPr>
      <xdr:spPr>
        <a:xfrm>
          <a:off x="9220835" y="12043601"/>
          <a:ext cx="10819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Equity Conversion 60c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65</xdr:row>
      <xdr:rowOff>187956</xdr:rowOff>
    </xdr:from>
    <xdr:to>
      <xdr:col>5</xdr:col>
      <xdr:colOff>47626</xdr:colOff>
      <xdr:row>68</xdr:row>
      <xdr:rowOff>6351</xdr:rowOff>
    </xdr:to>
    <xdr:sp macro="" textlink="">
      <xdr:nvSpPr>
        <xdr:cNvPr id="216" name="MC_BR_C_recovery_prepack_un_T_prepack_un_partial">
          <a:extLst>
            <a:ext uri="{FF2B5EF4-FFF2-40B4-BE49-F238E27FC236}">
              <a16:creationId xmlns:a16="http://schemas.microsoft.com/office/drawing/2014/main" id="{2CAB73D3-1774-4A66-8F07-24A4E731004E}"/>
            </a:ext>
          </a:extLst>
        </xdr:cNvPr>
        <xdr:cNvSpPr/>
      </xdr:nvSpPr>
      <xdr:spPr>
        <a:xfrm>
          <a:off x="9019183" y="12513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67</xdr:row>
      <xdr:rowOff>99251</xdr:rowOff>
    </xdr:from>
    <xdr:ext cx="1002006" cy="182550"/>
    <xdr:sp macro="_xll.MC_OnBranchLabelClick" textlink="">
      <xdr:nvSpPr>
        <xdr:cNvPr id="217" name="MC_BN_C_recovery_prepack_un_T_prepack_un_partial">
          <a:extLst>
            <a:ext uri="{FF2B5EF4-FFF2-40B4-BE49-F238E27FC236}">
              <a16:creationId xmlns:a16="http://schemas.microsoft.com/office/drawing/2014/main" id="{53F72C00-E837-B506-127C-F700295BF8F9}"/>
            </a:ext>
          </a:extLst>
        </xdr:cNvPr>
        <xdr:cNvSpPr txBox="1"/>
      </xdr:nvSpPr>
      <xdr:spPr>
        <a:xfrm>
          <a:off x="9220835" y="12805601"/>
          <a:ext cx="10020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Recovery 40c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65</xdr:row>
      <xdr:rowOff>189143</xdr:rowOff>
    </xdr:from>
    <xdr:to>
      <xdr:col>5</xdr:col>
      <xdr:colOff>47626</xdr:colOff>
      <xdr:row>70</xdr:row>
      <xdr:rowOff>6351</xdr:rowOff>
    </xdr:to>
    <xdr:sp macro="" textlink="">
      <xdr:nvSpPr>
        <xdr:cNvPr id="218" name="MC_BR_C_recovery_prepack_un_T_prepack_un_minimal">
          <a:extLst>
            <a:ext uri="{FF2B5EF4-FFF2-40B4-BE49-F238E27FC236}">
              <a16:creationId xmlns:a16="http://schemas.microsoft.com/office/drawing/2014/main" id="{CDE3ADDE-184B-11E1-2167-37AA91AE9874}"/>
            </a:ext>
          </a:extLst>
        </xdr:cNvPr>
        <xdr:cNvSpPr/>
      </xdr:nvSpPr>
      <xdr:spPr>
        <a:xfrm>
          <a:off x="9018798" y="12514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1064587" cy="182550"/>
    <xdr:sp macro="_xll.MC_OnBranchLabelClick" textlink="">
      <xdr:nvSpPr>
        <xdr:cNvPr id="219" name="MC_BN_C_recovery_prepack_un_T_prepack_un_minimal">
          <a:extLst>
            <a:ext uri="{FF2B5EF4-FFF2-40B4-BE49-F238E27FC236}">
              <a16:creationId xmlns:a16="http://schemas.microsoft.com/office/drawing/2014/main" id="{55DFF277-4674-375B-AAE8-83A76A2C4AF4}"/>
            </a:ext>
          </a:extLst>
        </xdr:cNvPr>
        <xdr:cNvSpPr txBox="1"/>
      </xdr:nvSpPr>
      <xdr:spPr>
        <a:xfrm>
          <a:off x="9220835" y="13186600"/>
          <a:ext cx="10645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Minimal Recovery 15c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75</xdr:row>
      <xdr:rowOff>184150</xdr:rowOff>
    </xdr:from>
    <xdr:to>
      <xdr:col>5</xdr:col>
      <xdr:colOff>47626</xdr:colOff>
      <xdr:row>82</xdr:row>
      <xdr:rowOff>917</xdr:rowOff>
    </xdr:to>
    <xdr:sp macro="" textlink="">
      <xdr:nvSpPr>
        <xdr:cNvPr id="220" name="MC_BR_D_ch11_unsec_C_dip_unsec">
          <a:extLst>
            <a:ext uri="{FF2B5EF4-FFF2-40B4-BE49-F238E27FC236}">
              <a16:creationId xmlns:a16="http://schemas.microsoft.com/office/drawing/2014/main" id="{BC025A61-9052-72C1-FEF9-A584C09595F9}"/>
            </a:ext>
          </a:extLst>
        </xdr:cNvPr>
        <xdr:cNvSpPr/>
      </xdr:nvSpPr>
      <xdr:spPr>
        <a:xfrm>
          <a:off x="9018718" y="14414500"/>
          <a:ext cx="3120896" cy="1150267"/>
        </a:xfrm>
        <a:custGeom>
          <a:avLst/>
          <a:gdLst/>
          <a:ahLst/>
          <a:cxnLst/>
          <a:rect l="0" t="0" r="0" b="0"/>
          <a:pathLst>
            <a:path w="31208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3120895" y="0"/>
              </a:lnTo>
              <a:lnTo>
                <a:pt x="31208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75</xdr:row>
      <xdr:rowOff>99250</xdr:rowOff>
    </xdr:from>
    <xdr:ext cx="1372620" cy="182550"/>
    <xdr:sp macro="_xll.MC_OnBranchLabelClick" textlink="">
      <xdr:nvSpPr>
        <xdr:cNvPr id="221" name="MC_BN_D_ch11_unsec_C_dip_unsec">
          <a:extLst>
            <a:ext uri="{FF2B5EF4-FFF2-40B4-BE49-F238E27FC236}">
              <a16:creationId xmlns:a16="http://schemas.microsoft.com/office/drawing/2014/main" id="{ABCE78B9-E48F-EA58-2353-2B1A0655645F}"/>
            </a:ext>
          </a:extLst>
        </xdr:cNvPr>
        <xdr:cNvSpPr txBox="1"/>
      </xdr:nvSpPr>
      <xdr:spPr>
        <a:xfrm>
          <a:off x="9220835" y="14329600"/>
          <a:ext cx="13726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Provide DIP Financing ($8M)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81</xdr:row>
      <xdr:rowOff>189143</xdr:rowOff>
    </xdr:from>
    <xdr:to>
      <xdr:col>5</xdr:col>
      <xdr:colOff>47626</xdr:colOff>
      <xdr:row>86</xdr:row>
      <xdr:rowOff>6351</xdr:rowOff>
    </xdr:to>
    <xdr:sp macro="" textlink="">
      <xdr:nvSpPr>
        <xdr:cNvPr id="222" name="MC_BR_D_ch11_unsec_C_ch11_wait_un">
          <a:extLst>
            <a:ext uri="{FF2B5EF4-FFF2-40B4-BE49-F238E27FC236}">
              <a16:creationId xmlns:a16="http://schemas.microsoft.com/office/drawing/2014/main" id="{4E7C9D33-5C6B-A744-8821-B9FD42C1398C}"/>
            </a:ext>
          </a:extLst>
        </xdr:cNvPr>
        <xdr:cNvSpPr/>
      </xdr:nvSpPr>
      <xdr:spPr>
        <a:xfrm>
          <a:off x="9018798" y="15562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85</xdr:row>
      <xdr:rowOff>99250</xdr:rowOff>
    </xdr:from>
    <xdr:ext cx="1070421" cy="182550"/>
    <xdr:sp macro="_xll.MC_OnBranchLabelClick" textlink="">
      <xdr:nvSpPr>
        <xdr:cNvPr id="223" name="MC_BN_D_ch11_unsec_C_ch11_wait_un">
          <a:extLst>
            <a:ext uri="{FF2B5EF4-FFF2-40B4-BE49-F238E27FC236}">
              <a16:creationId xmlns:a16="http://schemas.microsoft.com/office/drawing/2014/main" id="{E14C90DD-61B8-AFD4-538C-C749712A4867}"/>
            </a:ext>
          </a:extLst>
        </xdr:cNvPr>
        <xdr:cNvSpPr txBox="1"/>
      </xdr:nvSpPr>
      <xdr:spPr>
        <a:xfrm>
          <a:off x="9220835" y="16234600"/>
          <a:ext cx="1070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Wait Through Process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73</xdr:row>
      <xdr:rowOff>184150</xdr:rowOff>
    </xdr:from>
    <xdr:to>
      <xdr:col>6</xdr:col>
      <xdr:colOff>47626</xdr:colOff>
      <xdr:row>76</xdr:row>
      <xdr:rowOff>2545</xdr:rowOff>
    </xdr:to>
    <xdr:sp macro="" textlink="">
      <xdr:nvSpPr>
        <xdr:cNvPr id="224" name="MC_BR_C_dip_unsec_T_dip_un_swap">
          <a:extLst>
            <a:ext uri="{FF2B5EF4-FFF2-40B4-BE49-F238E27FC236}">
              <a16:creationId xmlns:a16="http://schemas.microsoft.com/office/drawing/2014/main" id="{058EB78C-A270-34FA-D685-562E90E30B48}"/>
            </a:ext>
          </a:extLst>
        </xdr:cNvPr>
        <xdr:cNvSpPr/>
      </xdr:nvSpPr>
      <xdr:spPr>
        <a:xfrm>
          <a:off x="12176720" y="14033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73</xdr:row>
      <xdr:rowOff>99250</xdr:rowOff>
    </xdr:from>
    <xdr:ext cx="996363" cy="182550"/>
    <xdr:sp macro="_xll.MC_OnBranchLabelClick" textlink="">
      <xdr:nvSpPr>
        <xdr:cNvPr id="225" name="MC_BN_C_dip_unsec_T_dip_un_swap">
          <a:extLst>
            <a:ext uri="{FF2B5EF4-FFF2-40B4-BE49-F238E27FC236}">
              <a16:creationId xmlns:a16="http://schemas.microsoft.com/office/drawing/2014/main" id="{8BB15397-5356-1DE7-00F8-AC5A3989947D}"/>
            </a:ext>
          </a:extLst>
        </xdr:cNvPr>
        <xdr:cNvSpPr txBox="1"/>
      </xdr:nvSpPr>
      <xdr:spPr>
        <a:xfrm>
          <a:off x="12378372" y="13948600"/>
          <a:ext cx="9963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Debt-to-Equity Swap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75</xdr:row>
      <xdr:rowOff>187956</xdr:rowOff>
    </xdr:from>
    <xdr:to>
      <xdr:col>6</xdr:col>
      <xdr:colOff>47626</xdr:colOff>
      <xdr:row>78</xdr:row>
      <xdr:rowOff>6351</xdr:rowOff>
    </xdr:to>
    <xdr:sp macro="" textlink="">
      <xdr:nvSpPr>
        <xdr:cNvPr id="226" name="MC_BR_C_dip_unsec_T_dip_un_cash">
          <a:extLst>
            <a:ext uri="{FF2B5EF4-FFF2-40B4-BE49-F238E27FC236}">
              <a16:creationId xmlns:a16="http://schemas.microsoft.com/office/drawing/2014/main" id="{77BE442C-480D-64E7-2C44-8487DEB359E4}"/>
            </a:ext>
          </a:extLst>
        </xdr:cNvPr>
        <xdr:cNvSpPr/>
      </xdr:nvSpPr>
      <xdr:spPr>
        <a:xfrm>
          <a:off x="12176720" y="14418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77</xdr:row>
      <xdr:rowOff>99250</xdr:rowOff>
    </xdr:from>
    <xdr:ext cx="1076064" cy="182550"/>
    <xdr:sp macro="_xll.MC_OnBranchLabelClick" textlink="">
      <xdr:nvSpPr>
        <xdr:cNvPr id="227" name="MC_BN_C_dip_unsec_T_dip_un_cash">
          <a:extLst>
            <a:ext uri="{FF2B5EF4-FFF2-40B4-BE49-F238E27FC236}">
              <a16:creationId xmlns:a16="http://schemas.microsoft.com/office/drawing/2014/main" id="{72E7CA6A-360E-044B-FB89-2E8B965E19A4}"/>
            </a:ext>
          </a:extLst>
        </xdr:cNvPr>
        <xdr:cNvSpPr txBox="1"/>
      </xdr:nvSpPr>
      <xdr:spPr>
        <a:xfrm>
          <a:off x="12378372" y="14710600"/>
          <a:ext cx="10760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Cash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75</xdr:row>
      <xdr:rowOff>189143</xdr:rowOff>
    </xdr:from>
    <xdr:to>
      <xdr:col>6</xdr:col>
      <xdr:colOff>47626</xdr:colOff>
      <xdr:row>80</xdr:row>
      <xdr:rowOff>6351</xdr:rowOff>
    </xdr:to>
    <xdr:sp macro="" textlink="">
      <xdr:nvSpPr>
        <xdr:cNvPr id="228" name="MC_BR_C_dip_unsec_T_dip_un_loss">
          <a:extLst>
            <a:ext uri="{FF2B5EF4-FFF2-40B4-BE49-F238E27FC236}">
              <a16:creationId xmlns:a16="http://schemas.microsoft.com/office/drawing/2014/main" id="{C9D71427-F79D-64A5-67C7-7BB0D1339AED}"/>
            </a:ext>
          </a:extLst>
        </xdr:cNvPr>
        <xdr:cNvSpPr/>
      </xdr:nvSpPr>
      <xdr:spPr>
        <a:xfrm>
          <a:off x="12176335" y="14419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79</xdr:row>
      <xdr:rowOff>99250</xdr:rowOff>
    </xdr:from>
    <xdr:ext cx="779637" cy="182550"/>
    <xdr:sp macro="_xll.MC_OnBranchLabelClick" textlink="">
      <xdr:nvSpPr>
        <xdr:cNvPr id="229" name="MC_BN_C_dip_unsec_T_dip_un_loss">
          <a:extLst>
            <a:ext uri="{FF2B5EF4-FFF2-40B4-BE49-F238E27FC236}">
              <a16:creationId xmlns:a16="http://schemas.microsoft.com/office/drawing/2014/main" id="{54B429F1-CFCB-7BE5-1888-789B38155796}"/>
            </a:ext>
          </a:extLst>
        </xdr:cNvPr>
        <xdr:cNvSpPr txBox="1"/>
      </xdr:nvSpPr>
      <xdr:spPr>
        <a:xfrm>
          <a:off x="12378372" y="15091600"/>
          <a:ext cx="779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Near Total Loss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83</xdr:row>
      <xdr:rowOff>184150</xdr:rowOff>
    </xdr:from>
    <xdr:to>
      <xdr:col>6</xdr:col>
      <xdr:colOff>47626</xdr:colOff>
      <xdr:row>86</xdr:row>
      <xdr:rowOff>2545</xdr:rowOff>
    </xdr:to>
    <xdr:sp macro="" textlink="">
      <xdr:nvSpPr>
        <xdr:cNvPr id="230" name="MC_BR_C_ch11_wait_un_T_ch11_un_fav">
          <a:extLst>
            <a:ext uri="{FF2B5EF4-FFF2-40B4-BE49-F238E27FC236}">
              <a16:creationId xmlns:a16="http://schemas.microsoft.com/office/drawing/2014/main" id="{8E28D5F3-891A-87AC-156D-8697CEDCA6ED}"/>
            </a:ext>
          </a:extLst>
        </xdr:cNvPr>
        <xdr:cNvSpPr/>
      </xdr:nvSpPr>
      <xdr:spPr>
        <a:xfrm>
          <a:off x="12176720" y="15938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83</xdr:row>
      <xdr:rowOff>99250</xdr:rowOff>
    </xdr:from>
    <xdr:ext cx="745460" cy="182550"/>
    <xdr:sp macro="_xll.MC_OnBranchLabelClick" textlink="">
      <xdr:nvSpPr>
        <xdr:cNvPr id="231" name="MC_BN_C_ch11_wait_un_T_ch11_un_fav">
          <a:extLst>
            <a:ext uri="{FF2B5EF4-FFF2-40B4-BE49-F238E27FC236}">
              <a16:creationId xmlns:a16="http://schemas.microsoft.com/office/drawing/2014/main" id="{0452DDBD-76D5-FE84-6804-8693D0F46FCC}"/>
            </a:ext>
          </a:extLst>
        </xdr:cNvPr>
        <xdr:cNvSpPr txBox="1"/>
      </xdr:nvSpPr>
      <xdr:spPr>
        <a:xfrm>
          <a:off x="12378372" y="15853600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Plan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85</xdr:row>
      <xdr:rowOff>187956</xdr:rowOff>
    </xdr:from>
    <xdr:to>
      <xdr:col>6</xdr:col>
      <xdr:colOff>47626</xdr:colOff>
      <xdr:row>88</xdr:row>
      <xdr:rowOff>6351</xdr:rowOff>
    </xdr:to>
    <xdr:sp macro="" textlink="">
      <xdr:nvSpPr>
        <xdr:cNvPr id="232" name="MC_BR_C_ch11_wait_un_T_ch11_un_cram">
          <a:extLst>
            <a:ext uri="{FF2B5EF4-FFF2-40B4-BE49-F238E27FC236}">
              <a16:creationId xmlns:a16="http://schemas.microsoft.com/office/drawing/2014/main" id="{380EEDAC-C684-D367-C69E-C21CEA465BC4}"/>
            </a:ext>
          </a:extLst>
        </xdr:cNvPr>
        <xdr:cNvSpPr/>
      </xdr:nvSpPr>
      <xdr:spPr>
        <a:xfrm>
          <a:off x="12176720" y="16323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87</xdr:row>
      <xdr:rowOff>99250</xdr:rowOff>
    </xdr:from>
    <xdr:ext cx="551433" cy="182550"/>
    <xdr:sp macro="_xll.MC_OnBranchLabelClick" textlink="">
      <xdr:nvSpPr>
        <xdr:cNvPr id="233" name="MC_BN_C_ch11_wait_un_T_ch11_un_cram">
          <a:extLst>
            <a:ext uri="{FF2B5EF4-FFF2-40B4-BE49-F238E27FC236}">
              <a16:creationId xmlns:a16="http://schemas.microsoft.com/office/drawing/2014/main" id="{60354D1B-3A8B-5AC0-DC1C-3CE00DB6E44D}"/>
            </a:ext>
          </a:extLst>
        </xdr:cNvPr>
        <xdr:cNvSpPr txBox="1"/>
      </xdr:nvSpPr>
      <xdr:spPr>
        <a:xfrm>
          <a:off x="12378372" y="16615600"/>
          <a:ext cx="5514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Cramdown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85</xdr:row>
      <xdr:rowOff>189143</xdr:rowOff>
    </xdr:from>
    <xdr:to>
      <xdr:col>6</xdr:col>
      <xdr:colOff>47626</xdr:colOff>
      <xdr:row>90</xdr:row>
      <xdr:rowOff>6351</xdr:rowOff>
    </xdr:to>
    <xdr:sp macro="" textlink="">
      <xdr:nvSpPr>
        <xdr:cNvPr id="234" name="MC_BR_C_ch11_wait_un_T_ch11_un_wipe">
          <a:extLst>
            <a:ext uri="{FF2B5EF4-FFF2-40B4-BE49-F238E27FC236}">
              <a16:creationId xmlns:a16="http://schemas.microsoft.com/office/drawing/2014/main" id="{8381DC86-6D38-4CFC-A1B5-3ED7E94C5AC2}"/>
            </a:ext>
          </a:extLst>
        </xdr:cNvPr>
        <xdr:cNvSpPr/>
      </xdr:nvSpPr>
      <xdr:spPr>
        <a:xfrm>
          <a:off x="12176335" y="16324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89</xdr:row>
      <xdr:rowOff>99250</xdr:rowOff>
    </xdr:from>
    <xdr:ext cx="540148" cy="182550"/>
    <xdr:sp macro="_xll.MC_OnBranchLabelClick" textlink="">
      <xdr:nvSpPr>
        <xdr:cNvPr id="235" name="MC_BN_C_ch11_wait_un_T_ch11_un_wipe">
          <a:extLst>
            <a:ext uri="{FF2B5EF4-FFF2-40B4-BE49-F238E27FC236}">
              <a16:creationId xmlns:a16="http://schemas.microsoft.com/office/drawing/2014/main" id="{A9EE4F8C-E69D-5212-AD0D-261D2C68FA62}"/>
            </a:ext>
          </a:extLst>
        </xdr:cNvPr>
        <xdr:cNvSpPr txBox="1"/>
      </xdr:nvSpPr>
      <xdr:spPr>
        <a:xfrm>
          <a:off x="12378372" y="16996600"/>
          <a:ext cx="540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Wiped 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91</xdr:row>
      <xdr:rowOff>184150</xdr:rowOff>
    </xdr:from>
    <xdr:to>
      <xdr:col>5</xdr:col>
      <xdr:colOff>47626</xdr:colOff>
      <xdr:row>94</xdr:row>
      <xdr:rowOff>2545</xdr:rowOff>
    </xdr:to>
    <xdr:sp macro="" textlink="">
      <xdr:nvSpPr>
        <xdr:cNvPr id="236" name="MC_BR_C_liq_unsec_T_liq_un_some">
          <a:extLst>
            <a:ext uri="{FF2B5EF4-FFF2-40B4-BE49-F238E27FC236}">
              <a16:creationId xmlns:a16="http://schemas.microsoft.com/office/drawing/2014/main" id="{AA665026-68D6-7318-4947-F1C45C66FDA7}"/>
            </a:ext>
          </a:extLst>
        </xdr:cNvPr>
        <xdr:cNvSpPr/>
      </xdr:nvSpPr>
      <xdr:spPr>
        <a:xfrm>
          <a:off x="9019183" y="17462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91</xdr:row>
      <xdr:rowOff>99250</xdr:rowOff>
    </xdr:from>
    <xdr:ext cx="979242" cy="182550"/>
    <xdr:sp macro="_xll.MC_OnBranchLabelClick" textlink="">
      <xdr:nvSpPr>
        <xdr:cNvPr id="237" name="MC_BN_C_liq_unsec_T_liq_un_some">
          <a:extLst>
            <a:ext uri="{FF2B5EF4-FFF2-40B4-BE49-F238E27FC236}">
              <a16:creationId xmlns:a16="http://schemas.microsoft.com/office/drawing/2014/main" id="{0418947F-9FD7-29EE-F436-3960D9F219B3}"/>
            </a:ext>
          </a:extLst>
        </xdr:cNvPr>
        <xdr:cNvSpPr txBox="1"/>
      </xdr:nvSpPr>
      <xdr:spPr>
        <a:xfrm>
          <a:off x="9220835" y="17377600"/>
          <a:ext cx="9792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Some Recovery 10c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93</xdr:row>
      <xdr:rowOff>187956</xdr:rowOff>
    </xdr:from>
    <xdr:to>
      <xdr:col>5</xdr:col>
      <xdr:colOff>47626</xdr:colOff>
      <xdr:row>96</xdr:row>
      <xdr:rowOff>6351</xdr:rowOff>
    </xdr:to>
    <xdr:sp macro="" textlink="">
      <xdr:nvSpPr>
        <xdr:cNvPr id="238" name="MC_BR_C_liq_unsec_T_liq_un_zero">
          <a:extLst>
            <a:ext uri="{FF2B5EF4-FFF2-40B4-BE49-F238E27FC236}">
              <a16:creationId xmlns:a16="http://schemas.microsoft.com/office/drawing/2014/main" id="{C1C300C0-A5BD-2732-EC46-1CC47DDC1ACF}"/>
            </a:ext>
          </a:extLst>
        </xdr:cNvPr>
        <xdr:cNvSpPr/>
      </xdr:nvSpPr>
      <xdr:spPr>
        <a:xfrm>
          <a:off x="9019183" y="17847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95</xdr:row>
      <xdr:rowOff>99250</xdr:rowOff>
    </xdr:from>
    <xdr:ext cx="967701" cy="182550"/>
    <xdr:sp macro="_xll.MC_OnBranchLabelClick" textlink="">
      <xdr:nvSpPr>
        <xdr:cNvPr id="239" name="MC_BN_C_liq_unsec_T_liq_un_zero">
          <a:extLst>
            <a:ext uri="{FF2B5EF4-FFF2-40B4-BE49-F238E27FC236}">
              <a16:creationId xmlns:a16="http://schemas.microsoft.com/office/drawing/2014/main" id="{A7AB457F-9EB7-A7EF-2A7C-C1F2E55D371B}"/>
            </a:ext>
          </a:extLst>
        </xdr:cNvPr>
        <xdr:cNvSpPr txBox="1"/>
      </xdr:nvSpPr>
      <xdr:spPr>
        <a:xfrm>
          <a:off x="9220835" y="18139600"/>
          <a:ext cx="9677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Negligible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99</xdr:row>
      <xdr:rowOff>174625</xdr:rowOff>
    </xdr:from>
    <xdr:to>
      <xdr:col>4</xdr:col>
      <xdr:colOff>47626</xdr:colOff>
      <xdr:row>106</xdr:row>
      <xdr:rowOff>2291</xdr:rowOff>
    </xdr:to>
    <xdr:sp macro="" textlink="">
      <xdr:nvSpPr>
        <xdr:cNvPr id="240" name="MC_BR_C_restr_cds_C_cds_payout">
          <a:extLst>
            <a:ext uri="{FF2B5EF4-FFF2-40B4-BE49-F238E27FC236}">
              <a16:creationId xmlns:a16="http://schemas.microsoft.com/office/drawing/2014/main" id="{C416E731-4014-2D28-F490-800308F78507}"/>
            </a:ext>
          </a:extLst>
        </xdr:cNvPr>
        <xdr:cNvSpPr/>
      </xdr:nvSpPr>
      <xdr:spPr>
        <a:xfrm>
          <a:off x="5851754" y="18976975"/>
          <a:ext cx="3130322" cy="1161166"/>
        </a:xfrm>
        <a:custGeom>
          <a:avLst/>
          <a:gdLst/>
          <a:ahLst/>
          <a:cxnLst/>
          <a:rect l="0" t="0" r="0" b="0"/>
          <a:pathLst>
            <a:path w="3130322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3130321" y="0"/>
              </a:lnTo>
              <a:lnTo>
                <a:pt x="3130321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99</xdr:row>
      <xdr:rowOff>99250</xdr:rowOff>
    </xdr:from>
    <xdr:ext cx="1024768" cy="182550"/>
    <xdr:sp macro="_xll.MC_OnBranchLabelClick" textlink="">
      <xdr:nvSpPr>
        <xdr:cNvPr id="241" name="MC_BN_C_restr_cds_C_cds_payout">
          <a:extLst>
            <a:ext uri="{FF2B5EF4-FFF2-40B4-BE49-F238E27FC236}">
              <a16:creationId xmlns:a16="http://schemas.microsoft.com/office/drawing/2014/main" id="{80A6A265-3E34-351B-D022-C7330E38D704}"/>
            </a:ext>
          </a:extLst>
        </xdr:cNvPr>
        <xdr:cNvSpPr txBox="1"/>
      </xdr:nvSpPr>
      <xdr:spPr>
        <a:xfrm>
          <a:off x="6063297" y="18901600"/>
          <a:ext cx="10247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Credit Event Triggers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105</xdr:row>
      <xdr:rowOff>184139</xdr:rowOff>
    </xdr:from>
    <xdr:to>
      <xdr:col>4</xdr:col>
      <xdr:colOff>47626</xdr:colOff>
      <xdr:row>108</xdr:row>
      <xdr:rowOff>15876</xdr:rowOff>
    </xdr:to>
    <xdr:sp macro="" textlink="">
      <xdr:nvSpPr>
        <xdr:cNvPr id="242" name="MC_BR_C_restr_cds_T_cds_survives">
          <a:extLst>
            <a:ext uri="{FF2B5EF4-FFF2-40B4-BE49-F238E27FC236}">
              <a16:creationId xmlns:a16="http://schemas.microsoft.com/office/drawing/2014/main" id="{0FB55E07-C5FA-2CC2-D8F9-A364C09B34F7}"/>
            </a:ext>
          </a:extLst>
        </xdr:cNvPr>
        <xdr:cNvSpPr/>
      </xdr:nvSpPr>
      <xdr:spPr>
        <a:xfrm>
          <a:off x="5852919" y="20129489"/>
          <a:ext cx="3129157" cy="403237"/>
        </a:xfrm>
        <a:custGeom>
          <a:avLst/>
          <a:gdLst/>
          <a:ahLst/>
          <a:cxnLst/>
          <a:rect l="0" t="0" r="0" b="0"/>
          <a:pathLst>
            <a:path w="31291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3129156" y="371486"/>
              </a:lnTo>
              <a:lnTo>
                <a:pt x="31291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107</xdr:row>
      <xdr:rowOff>99250</xdr:rowOff>
    </xdr:from>
    <xdr:ext cx="916405" cy="182550"/>
    <xdr:sp macro="_xll.MC_OnBranchLabelClick" textlink="">
      <xdr:nvSpPr>
        <xdr:cNvPr id="243" name="MC_BN_C_restr_cds_T_cds_survives">
          <a:extLst>
            <a:ext uri="{FF2B5EF4-FFF2-40B4-BE49-F238E27FC236}">
              <a16:creationId xmlns:a16="http://schemas.microsoft.com/office/drawing/2014/main" id="{4A432160-F0BF-1813-132C-9EDA995B30D1}"/>
            </a:ext>
          </a:extLst>
        </xdr:cNvPr>
        <xdr:cNvSpPr txBox="1"/>
      </xdr:nvSpPr>
      <xdr:spPr>
        <a:xfrm>
          <a:off x="6063297" y="20425600"/>
          <a:ext cx="9164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Company Survives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105</xdr:row>
      <xdr:rowOff>187110</xdr:rowOff>
    </xdr:from>
    <xdr:to>
      <xdr:col>4</xdr:col>
      <xdr:colOff>47626</xdr:colOff>
      <xdr:row>110</xdr:row>
      <xdr:rowOff>15876</xdr:rowOff>
    </xdr:to>
    <xdr:sp macro="" textlink="">
      <xdr:nvSpPr>
        <xdr:cNvPr id="244" name="MC_BR_C_restr_cds_T_cds_no_trigger">
          <a:extLst>
            <a:ext uri="{FF2B5EF4-FFF2-40B4-BE49-F238E27FC236}">
              <a16:creationId xmlns:a16="http://schemas.microsoft.com/office/drawing/2014/main" id="{ADC36A7C-FDA3-1381-5EE9-87DCEA8A7547}"/>
            </a:ext>
          </a:extLst>
        </xdr:cNvPr>
        <xdr:cNvSpPr/>
      </xdr:nvSpPr>
      <xdr:spPr>
        <a:xfrm>
          <a:off x="5851955" y="20132460"/>
          <a:ext cx="3130121" cy="781266"/>
        </a:xfrm>
        <a:custGeom>
          <a:avLst/>
          <a:gdLst/>
          <a:ahLst/>
          <a:cxnLst/>
          <a:rect l="0" t="0" r="0" b="0"/>
          <a:pathLst>
            <a:path w="3130121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3130120" y="749515"/>
              </a:lnTo>
              <a:lnTo>
                <a:pt x="3130120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109</xdr:row>
      <xdr:rowOff>99250</xdr:rowOff>
    </xdr:from>
    <xdr:ext cx="1247073" cy="182550"/>
    <xdr:sp macro="_xll.MC_OnBranchLabelClick" textlink="">
      <xdr:nvSpPr>
        <xdr:cNvPr id="245" name="MC_BN_C_restr_cds_T_cds_no_trigger">
          <a:extLst>
            <a:ext uri="{FF2B5EF4-FFF2-40B4-BE49-F238E27FC236}">
              <a16:creationId xmlns:a16="http://schemas.microsoft.com/office/drawing/2014/main" id="{1C94041C-8031-372E-11D7-44CB7EC464F3}"/>
            </a:ext>
          </a:extLst>
        </xdr:cNvPr>
        <xdr:cNvSpPr txBox="1"/>
      </xdr:nvSpPr>
      <xdr:spPr>
        <a:xfrm>
          <a:off x="6063297" y="20806600"/>
          <a:ext cx="12470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Restructuring (No Trigger)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97</xdr:row>
      <xdr:rowOff>174625</xdr:rowOff>
    </xdr:from>
    <xdr:to>
      <xdr:col>5</xdr:col>
      <xdr:colOff>47626</xdr:colOff>
      <xdr:row>100</xdr:row>
      <xdr:rowOff>6362</xdr:rowOff>
    </xdr:to>
    <xdr:sp macro="" textlink="">
      <xdr:nvSpPr>
        <xdr:cNvPr id="246" name="MC_BR_C_cds_payout_T_cds_high_pay">
          <a:extLst>
            <a:ext uri="{FF2B5EF4-FFF2-40B4-BE49-F238E27FC236}">
              <a16:creationId xmlns:a16="http://schemas.microsoft.com/office/drawing/2014/main" id="{0E81E7FE-1A76-12BB-B6E9-0FC515288AF4}"/>
            </a:ext>
          </a:extLst>
        </xdr:cNvPr>
        <xdr:cNvSpPr/>
      </xdr:nvSpPr>
      <xdr:spPr>
        <a:xfrm>
          <a:off x="9010456" y="18595975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129157" y="0"/>
              </a:lnTo>
              <a:lnTo>
                <a:pt x="31291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97</xdr:row>
      <xdr:rowOff>99250</xdr:rowOff>
    </xdr:from>
    <xdr:ext cx="1381340" cy="182550"/>
    <xdr:sp macro="_xll.MC_OnBranchLabelClick" textlink="">
      <xdr:nvSpPr>
        <xdr:cNvPr id="247" name="MC_BN_C_cds_payout_T_cds_high_pay">
          <a:extLst>
            <a:ext uri="{FF2B5EF4-FFF2-40B4-BE49-F238E27FC236}">
              <a16:creationId xmlns:a16="http://schemas.microsoft.com/office/drawing/2014/main" id="{054B2C1C-E924-741F-43FE-FAE2F00DD2FD}"/>
            </a:ext>
          </a:extLst>
        </xdr:cNvPr>
        <xdr:cNvSpPr txBox="1"/>
      </xdr:nvSpPr>
      <xdr:spPr>
        <a:xfrm>
          <a:off x="9220835" y="18520600"/>
          <a:ext cx="13813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Recovery = High Payout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99</xdr:row>
      <xdr:rowOff>184139</xdr:rowOff>
    </xdr:from>
    <xdr:to>
      <xdr:col>5</xdr:col>
      <xdr:colOff>47626</xdr:colOff>
      <xdr:row>102</xdr:row>
      <xdr:rowOff>15876</xdr:rowOff>
    </xdr:to>
    <xdr:sp macro="" textlink="">
      <xdr:nvSpPr>
        <xdr:cNvPr id="248" name="MC_BR_C_cds_payout_T_cds_med_pay">
          <a:extLst>
            <a:ext uri="{FF2B5EF4-FFF2-40B4-BE49-F238E27FC236}">
              <a16:creationId xmlns:a16="http://schemas.microsoft.com/office/drawing/2014/main" id="{8F29F61E-8D68-BFBE-BE25-E235D7C93903}"/>
            </a:ext>
          </a:extLst>
        </xdr:cNvPr>
        <xdr:cNvSpPr/>
      </xdr:nvSpPr>
      <xdr:spPr>
        <a:xfrm>
          <a:off x="9010456" y="18986489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3129157" y="371486"/>
              </a:lnTo>
              <a:lnTo>
                <a:pt x="31291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101</xdr:row>
      <xdr:rowOff>99250</xdr:rowOff>
    </xdr:from>
    <xdr:ext cx="882165" cy="182550"/>
    <xdr:sp macro="_xll.MC_OnBranchLabelClick" textlink="">
      <xdr:nvSpPr>
        <xdr:cNvPr id="249" name="MC_BN_C_cds_payout_T_cds_med_pay">
          <a:extLst>
            <a:ext uri="{FF2B5EF4-FFF2-40B4-BE49-F238E27FC236}">
              <a16:creationId xmlns:a16="http://schemas.microsoft.com/office/drawing/2014/main" id="{F866CF16-C3F3-DC72-E51F-4329D1816743}"/>
            </a:ext>
          </a:extLst>
        </xdr:cNvPr>
        <xdr:cNvSpPr txBox="1"/>
      </xdr:nvSpPr>
      <xdr:spPr>
        <a:xfrm>
          <a:off x="9220835" y="19282600"/>
          <a:ext cx="8821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Medium Recovery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99</xdr:row>
      <xdr:rowOff>187110</xdr:rowOff>
    </xdr:from>
    <xdr:to>
      <xdr:col>5</xdr:col>
      <xdr:colOff>47626</xdr:colOff>
      <xdr:row>104</xdr:row>
      <xdr:rowOff>15876</xdr:rowOff>
    </xdr:to>
    <xdr:sp macro="" textlink="">
      <xdr:nvSpPr>
        <xdr:cNvPr id="250" name="MC_BR_C_cds_payout_T_cds_low_pay">
          <a:extLst>
            <a:ext uri="{FF2B5EF4-FFF2-40B4-BE49-F238E27FC236}">
              <a16:creationId xmlns:a16="http://schemas.microsoft.com/office/drawing/2014/main" id="{2F933860-E32B-7964-ABC9-8E81512D4543}"/>
            </a:ext>
          </a:extLst>
        </xdr:cNvPr>
        <xdr:cNvSpPr/>
      </xdr:nvSpPr>
      <xdr:spPr>
        <a:xfrm>
          <a:off x="9009493" y="18989460"/>
          <a:ext cx="3130121" cy="781266"/>
        </a:xfrm>
        <a:custGeom>
          <a:avLst/>
          <a:gdLst/>
          <a:ahLst/>
          <a:cxnLst/>
          <a:rect l="0" t="0" r="0" b="0"/>
          <a:pathLst>
            <a:path w="3130121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3130120" y="749515"/>
              </a:lnTo>
              <a:lnTo>
                <a:pt x="3130120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103</xdr:row>
      <xdr:rowOff>99250</xdr:rowOff>
    </xdr:from>
    <xdr:ext cx="1381340" cy="182550"/>
    <xdr:sp macro="_xll.MC_OnBranchLabelClick" textlink="">
      <xdr:nvSpPr>
        <xdr:cNvPr id="251" name="MC_BN_C_cds_payout_T_cds_low_pay">
          <a:extLst>
            <a:ext uri="{FF2B5EF4-FFF2-40B4-BE49-F238E27FC236}">
              <a16:creationId xmlns:a16="http://schemas.microsoft.com/office/drawing/2014/main" id="{CED3AEF8-8F6F-DD2D-E985-D91FC245FAA0}"/>
            </a:ext>
          </a:extLst>
        </xdr:cNvPr>
        <xdr:cNvSpPr txBox="1"/>
      </xdr:nvSpPr>
      <xdr:spPr>
        <a:xfrm>
          <a:off x="9220835" y="19663600"/>
          <a:ext cx="13813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Recovery = Low Payout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252" name="MC_T_prepack_sr_full_quick">
          <a:extLst>
            <a:ext uri="{FF2B5EF4-FFF2-40B4-BE49-F238E27FC236}">
              <a16:creationId xmlns:a16="http://schemas.microsoft.com/office/drawing/2014/main" id="{23E898B3-6D33-DB8E-829D-D4D5BB3C3D03}"/>
            </a:ext>
          </a:extLst>
        </xdr:cNvPr>
        <xdr:cNvSpPr/>
      </xdr:nvSpPr>
      <xdr:spPr>
        <a:xfrm rot="16200000">
          <a:off x="1500187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253" name="MC_C_timeline_sr_full">
          <a:extLst>
            <a:ext uri="{FF2B5EF4-FFF2-40B4-BE49-F238E27FC236}">
              <a16:creationId xmlns:a16="http://schemas.microsoft.com/office/drawing/2014/main" id="{88A0DE7D-D437-E69B-96ED-7ABCFA7B6908}"/>
            </a:ext>
          </a:extLst>
        </xdr:cNvPr>
        <xdr:cNvSpPr/>
      </xdr:nvSpPr>
      <xdr:spPr>
        <a:xfrm>
          <a:off x="1210151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254" name="MC_T_prepack_sr_full_slow">
          <a:extLst>
            <a:ext uri="{FF2B5EF4-FFF2-40B4-BE49-F238E27FC236}">
              <a16:creationId xmlns:a16="http://schemas.microsoft.com/office/drawing/2014/main" id="{81ED5939-218D-1F68-CE5E-9E8832FBB042}"/>
            </a:ext>
          </a:extLst>
        </xdr:cNvPr>
        <xdr:cNvSpPr/>
      </xdr:nvSpPr>
      <xdr:spPr>
        <a:xfrm rot="16200000">
          <a:off x="1500187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25</xdr:row>
      <xdr:rowOff>109538</xdr:rowOff>
    </xdr:from>
    <xdr:to>
      <xdr:col>4</xdr:col>
      <xdr:colOff>180975</xdr:colOff>
      <xdr:row>26</xdr:row>
      <xdr:rowOff>80963</xdr:rowOff>
    </xdr:to>
    <xdr:sp macro="_xll.MC_OnNodeClick" textlink="">
      <xdr:nvSpPr>
        <xdr:cNvPr id="255" name="MC_C_recovery_prepack_sr">
          <a:extLst>
            <a:ext uri="{FF2B5EF4-FFF2-40B4-BE49-F238E27FC236}">
              <a16:creationId xmlns:a16="http://schemas.microsoft.com/office/drawing/2014/main" id="{211037AB-8872-77E0-61A0-D740CFA8AB03}"/>
            </a:ext>
          </a:extLst>
        </xdr:cNvPr>
        <xdr:cNvSpPr/>
      </xdr:nvSpPr>
      <xdr:spPr>
        <a:xfrm>
          <a:off x="8943975" y="481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27</xdr:row>
      <xdr:rowOff>109537</xdr:rowOff>
    </xdr:from>
    <xdr:to>
      <xdr:col>6</xdr:col>
      <xdr:colOff>176213</xdr:colOff>
      <xdr:row>28</xdr:row>
      <xdr:rowOff>80962</xdr:rowOff>
    </xdr:to>
    <xdr:sp macro="_xll.MC_OnNodeClick" textlink="">
      <xdr:nvSpPr>
        <xdr:cNvPr id="256" name="MC_T_prepack_sr_high_quick">
          <a:extLst>
            <a:ext uri="{FF2B5EF4-FFF2-40B4-BE49-F238E27FC236}">
              <a16:creationId xmlns:a16="http://schemas.microsoft.com/office/drawing/2014/main" id="{318B5F12-F899-2823-194E-AA4E636C1687}"/>
            </a:ext>
          </a:extLst>
        </xdr:cNvPr>
        <xdr:cNvSpPr/>
      </xdr:nvSpPr>
      <xdr:spPr>
        <a:xfrm rot="16200000">
          <a:off x="15001875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29</xdr:row>
      <xdr:rowOff>109538</xdr:rowOff>
    </xdr:from>
    <xdr:to>
      <xdr:col>5</xdr:col>
      <xdr:colOff>180975</xdr:colOff>
      <xdr:row>30</xdr:row>
      <xdr:rowOff>80963</xdr:rowOff>
    </xdr:to>
    <xdr:sp macro="_xll.MC_OnNodeClick" textlink="">
      <xdr:nvSpPr>
        <xdr:cNvPr id="257" name="MC_C_timeline_sr_high">
          <a:extLst>
            <a:ext uri="{FF2B5EF4-FFF2-40B4-BE49-F238E27FC236}">
              <a16:creationId xmlns:a16="http://schemas.microsoft.com/office/drawing/2014/main" id="{1BF05DE6-7E00-45FE-4A44-F64E586C306E}"/>
            </a:ext>
          </a:extLst>
        </xdr:cNvPr>
        <xdr:cNvSpPr/>
      </xdr:nvSpPr>
      <xdr:spPr>
        <a:xfrm>
          <a:off x="12101513" y="557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31</xdr:row>
      <xdr:rowOff>109537</xdr:rowOff>
    </xdr:from>
    <xdr:to>
      <xdr:col>6</xdr:col>
      <xdr:colOff>176213</xdr:colOff>
      <xdr:row>32</xdr:row>
      <xdr:rowOff>80962</xdr:rowOff>
    </xdr:to>
    <xdr:sp macro="_xll.MC_OnNodeClick" textlink="">
      <xdr:nvSpPr>
        <xdr:cNvPr id="258" name="MC_T_prepack_sr_high_slow">
          <a:extLst>
            <a:ext uri="{FF2B5EF4-FFF2-40B4-BE49-F238E27FC236}">
              <a16:creationId xmlns:a16="http://schemas.microsoft.com/office/drawing/2014/main" id="{E2FE07EB-C897-A6D6-3DC6-0497261A5C5A}"/>
            </a:ext>
          </a:extLst>
        </xdr:cNvPr>
        <xdr:cNvSpPr/>
      </xdr:nvSpPr>
      <xdr:spPr>
        <a:xfrm rot="16200000">
          <a:off x="15001875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59" name="MC_T_prepack_sr_mod">
          <a:extLst>
            <a:ext uri="{FF2B5EF4-FFF2-40B4-BE49-F238E27FC236}">
              <a16:creationId xmlns:a16="http://schemas.microsoft.com/office/drawing/2014/main" id="{7D6DA24E-15CD-96B7-0861-0C6F8A4EE9EC}"/>
            </a:ext>
          </a:extLst>
        </xdr:cNvPr>
        <xdr:cNvSpPr/>
      </xdr:nvSpPr>
      <xdr:spPr>
        <a:xfrm rot="16200000">
          <a:off x="1210151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35</xdr:row>
      <xdr:rowOff>109538</xdr:rowOff>
    </xdr:from>
    <xdr:to>
      <xdr:col>3</xdr:col>
      <xdr:colOff>180975</xdr:colOff>
      <xdr:row>36</xdr:row>
      <xdr:rowOff>80963</xdr:rowOff>
    </xdr:to>
    <xdr:sp macro="_xll.MC_OnNodeClick" textlink="">
      <xdr:nvSpPr>
        <xdr:cNvPr id="260" name="MC_C_restr_senior">
          <a:extLst>
            <a:ext uri="{FF2B5EF4-FFF2-40B4-BE49-F238E27FC236}">
              <a16:creationId xmlns:a16="http://schemas.microsoft.com/office/drawing/2014/main" id="{E94C6508-CE65-A513-BA96-C2683242FEE3}"/>
            </a:ext>
          </a:extLst>
        </xdr:cNvPr>
        <xdr:cNvSpPr/>
      </xdr:nvSpPr>
      <xdr:spPr>
        <a:xfrm>
          <a:off x="5786438" y="671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61" name="MC_T_dip_sr_reorg">
          <a:extLst>
            <a:ext uri="{FF2B5EF4-FFF2-40B4-BE49-F238E27FC236}">
              <a16:creationId xmlns:a16="http://schemas.microsoft.com/office/drawing/2014/main" id="{70B85D46-5A8E-33F2-FF56-09129518A160}"/>
            </a:ext>
          </a:extLst>
        </xdr:cNvPr>
        <xdr:cNvSpPr/>
      </xdr:nvSpPr>
      <xdr:spPr>
        <a:xfrm rot="16200000">
          <a:off x="1500187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262" name="MC_C_dip_senior">
          <a:extLst>
            <a:ext uri="{FF2B5EF4-FFF2-40B4-BE49-F238E27FC236}">
              <a16:creationId xmlns:a16="http://schemas.microsoft.com/office/drawing/2014/main" id="{BAB47186-08F2-8A75-99B4-11C78781DB32}"/>
            </a:ext>
          </a:extLst>
        </xdr:cNvPr>
        <xdr:cNvSpPr/>
      </xdr:nvSpPr>
      <xdr:spPr>
        <a:xfrm>
          <a:off x="12101513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63" name="MC_T_dip_sr_partial">
          <a:extLst>
            <a:ext uri="{FF2B5EF4-FFF2-40B4-BE49-F238E27FC236}">
              <a16:creationId xmlns:a16="http://schemas.microsoft.com/office/drawing/2014/main" id="{BFA12CAD-A390-3BD5-7F18-4217542B0030}"/>
            </a:ext>
          </a:extLst>
        </xdr:cNvPr>
        <xdr:cNvSpPr/>
      </xdr:nvSpPr>
      <xdr:spPr>
        <a:xfrm rot="16200000">
          <a:off x="1500187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264" name="MC_T_dip_sr_ch7">
          <a:extLst>
            <a:ext uri="{FF2B5EF4-FFF2-40B4-BE49-F238E27FC236}">
              <a16:creationId xmlns:a16="http://schemas.microsoft.com/office/drawing/2014/main" id="{C4647645-650D-DFE4-E095-6DAF2B10799B}"/>
            </a:ext>
          </a:extLst>
        </xdr:cNvPr>
        <xdr:cNvSpPr/>
      </xdr:nvSpPr>
      <xdr:spPr>
        <a:xfrm rot="16200000">
          <a:off x="1500187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265" name="MC_D_ch11_senior">
          <a:extLst>
            <a:ext uri="{FF2B5EF4-FFF2-40B4-BE49-F238E27FC236}">
              <a16:creationId xmlns:a16="http://schemas.microsoft.com/office/drawing/2014/main" id="{1433133D-5817-2164-5502-C94901B1D8FC}"/>
            </a:ext>
          </a:extLst>
        </xdr:cNvPr>
        <xdr:cNvSpPr/>
      </xdr:nvSpPr>
      <xdr:spPr>
        <a:xfrm>
          <a:off x="8943975" y="8624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66" name="MC_T_ch11_sr_reorg">
          <a:extLst>
            <a:ext uri="{FF2B5EF4-FFF2-40B4-BE49-F238E27FC236}">
              <a16:creationId xmlns:a16="http://schemas.microsoft.com/office/drawing/2014/main" id="{B4C19836-1318-5451-FCFF-157E4636D392}"/>
            </a:ext>
          </a:extLst>
        </xdr:cNvPr>
        <xdr:cNvSpPr/>
      </xdr:nvSpPr>
      <xdr:spPr>
        <a:xfrm rot="16200000">
          <a:off x="15001875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267" name="MC_C_ch11_wait_sr">
          <a:extLst>
            <a:ext uri="{FF2B5EF4-FFF2-40B4-BE49-F238E27FC236}">
              <a16:creationId xmlns:a16="http://schemas.microsoft.com/office/drawing/2014/main" id="{183AF486-2019-750D-FCFD-E7F92E041C68}"/>
            </a:ext>
          </a:extLst>
        </xdr:cNvPr>
        <xdr:cNvSpPr/>
      </xdr:nvSpPr>
      <xdr:spPr>
        <a:xfrm>
          <a:off x="12101513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68" name="MC_T_ch11_sr_long">
          <a:extLst>
            <a:ext uri="{FF2B5EF4-FFF2-40B4-BE49-F238E27FC236}">
              <a16:creationId xmlns:a16="http://schemas.microsoft.com/office/drawing/2014/main" id="{39E0E4C8-7839-8178-C9C1-0BDFD9A211EA}"/>
            </a:ext>
          </a:extLst>
        </xdr:cNvPr>
        <xdr:cNvSpPr/>
      </xdr:nvSpPr>
      <xdr:spPr>
        <a:xfrm rot="16200000">
          <a:off x="15001875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269" name="MC_T_ch11_sr_liq">
          <a:extLst>
            <a:ext uri="{FF2B5EF4-FFF2-40B4-BE49-F238E27FC236}">
              <a16:creationId xmlns:a16="http://schemas.microsoft.com/office/drawing/2014/main" id="{B622C031-5096-F658-B976-8CEDCE3E7604}"/>
            </a:ext>
          </a:extLst>
        </xdr:cNvPr>
        <xdr:cNvSpPr/>
      </xdr:nvSpPr>
      <xdr:spPr>
        <a:xfrm rot="16200000">
          <a:off x="15001875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270" name="MC_T_liq_sr_orderly">
          <a:extLst>
            <a:ext uri="{FF2B5EF4-FFF2-40B4-BE49-F238E27FC236}">
              <a16:creationId xmlns:a16="http://schemas.microsoft.com/office/drawing/2014/main" id="{71A7283A-583C-3A0B-5170-D47DF1E6A720}"/>
            </a:ext>
          </a:extLst>
        </xdr:cNvPr>
        <xdr:cNvSpPr/>
      </xdr:nvSpPr>
      <xdr:spPr>
        <a:xfrm rot="16200000">
          <a:off x="12101513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57</xdr:row>
      <xdr:rowOff>109538</xdr:rowOff>
    </xdr:from>
    <xdr:to>
      <xdr:col>4</xdr:col>
      <xdr:colOff>180975</xdr:colOff>
      <xdr:row>58</xdr:row>
      <xdr:rowOff>80963</xdr:rowOff>
    </xdr:to>
    <xdr:sp macro="_xll.MC_OnNodeClick" textlink="">
      <xdr:nvSpPr>
        <xdr:cNvPr id="271" name="MC_C_liq_senior">
          <a:extLst>
            <a:ext uri="{FF2B5EF4-FFF2-40B4-BE49-F238E27FC236}">
              <a16:creationId xmlns:a16="http://schemas.microsoft.com/office/drawing/2014/main" id="{B6DC2F02-6A81-25C3-2FE2-BE2F5211764F}"/>
            </a:ext>
          </a:extLst>
        </xdr:cNvPr>
        <xdr:cNvSpPr/>
      </xdr:nvSpPr>
      <xdr:spPr>
        <a:xfrm>
          <a:off x="8943975" y="1091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72" name="MC_T_liq_sr_fire">
          <a:extLst>
            <a:ext uri="{FF2B5EF4-FFF2-40B4-BE49-F238E27FC236}">
              <a16:creationId xmlns:a16="http://schemas.microsoft.com/office/drawing/2014/main" id="{6C441BC8-3265-95E0-B254-30C04234A48F}"/>
            </a:ext>
          </a:extLst>
        </xdr:cNvPr>
        <xdr:cNvSpPr/>
      </xdr:nvSpPr>
      <xdr:spPr>
        <a:xfrm rot="16200000">
          <a:off x="12101513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61</xdr:row>
      <xdr:rowOff>109538</xdr:rowOff>
    </xdr:from>
    <xdr:to>
      <xdr:col>2</xdr:col>
      <xdr:colOff>180975</xdr:colOff>
      <xdr:row>62</xdr:row>
      <xdr:rowOff>80963</xdr:rowOff>
    </xdr:to>
    <xdr:sp macro="_xll.MC_OnNodeClick" textlink="">
      <xdr:nvSpPr>
        <xdr:cNvPr id="273" name="MC_D_root">
          <a:extLst>
            <a:ext uri="{FF2B5EF4-FFF2-40B4-BE49-F238E27FC236}">
              <a16:creationId xmlns:a16="http://schemas.microsoft.com/office/drawing/2014/main" id="{4B54F76E-9B6F-0EC2-3EFE-0233200FC661}"/>
            </a:ext>
          </a:extLst>
        </xdr:cNvPr>
        <xdr:cNvSpPr/>
      </xdr:nvSpPr>
      <xdr:spPr>
        <a:xfrm>
          <a:off x="2667000" y="11672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74" name="MC_T_prepack_un_equity">
          <a:extLst>
            <a:ext uri="{FF2B5EF4-FFF2-40B4-BE49-F238E27FC236}">
              <a16:creationId xmlns:a16="http://schemas.microsoft.com/office/drawing/2014/main" id="{87477957-804C-5C26-6E31-BE17097AECB0}"/>
            </a:ext>
          </a:extLst>
        </xdr:cNvPr>
        <xdr:cNvSpPr/>
      </xdr:nvSpPr>
      <xdr:spPr>
        <a:xfrm rot="16200000">
          <a:off x="12101513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65</xdr:row>
      <xdr:rowOff>109538</xdr:rowOff>
    </xdr:from>
    <xdr:to>
      <xdr:col>4</xdr:col>
      <xdr:colOff>180975</xdr:colOff>
      <xdr:row>66</xdr:row>
      <xdr:rowOff>80963</xdr:rowOff>
    </xdr:to>
    <xdr:sp macro="_xll.MC_OnNodeClick" textlink="">
      <xdr:nvSpPr>
        <xdr:cNvPr id="275" name="MC_C_recovery_prepack_un">
          <a:extLst>
            <a:ext uri="{FF2B5EF4-FFF2-40B4-BE49-F238E27FC236}">
              <a16:creationId xmlns:a16="http://schemas.microsoft.com/office/drawing/2014/main" id="{2AD51386-2A55-E29F-60B2-4430A4A10D0D}"/>
            </a:ext>
          </a:extLst>
        </xdr:cNvPr>
        <xdr:cNvSpPr/>
      </xdr:nvSpPr>
      <xdr:spPr>
        <a:xfrm>
          <a:off x="8943975" y="1243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67</xdr:row>
      <xdr:rowOff>109537</xdr:rowOff>
    </xdr:from>
    <xdr:to>
      <xdr:col>5</xdr:col>
      <xdr:colOff>176213</xdr:colOff>
      <xdr:row>68</xdr:row>
      <xdr:rowOff>80962</xdr:rowOff>
    </xdr:to>
    <xdr:sp macro="_xll.MC_OnNodeClick" textlink="">
      <xdr:nvSpPr>
        <xdr:cNvPr id="276" name="MC_T_prepack_un_partial">
          <a:extLst>
            <a:ext uri="{FF2B5EF4-FFF2-40B4-BE49-F238E27FC236}">
              <a16:creationId xmlns:a16="http://schemas.microsoft.com/office/drawing/2014/main" id="{3AA6F78E-369A-687D-9590-607FA4C26891}"/>
            </a:ext>
          </a:extLst>
        </xdr:cNvPr>
        <xdr:cNvSpPr/>
      </xdr:nvSpPr>
      <xdr:spPr>
        <a:xfrm rot="16200000">
          <a:off x="12101513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77" name="MC_T_prepack_un_minimal">
          <a:extLst>
            <a:ext uri="{FF2B5EF4-FFF2-40B4-BE49-F238E27FC236}">
              <a16:creationId xmlns:a16="http://schemas.microsoft.com/office/drawing/2014/main" id="{7A2C21E4-027C-19B7-C4F0-297855E73EE8}"/>
            </a:ext>
          </a:extLst>
        </xdr:cNvPr>
        <xdr:cNvSpPr/>
      </xdr:nvSpPr>
      <xdr:spPr>
        <a:xfrm rot="16200000">
          <a:off x="12101513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71</xdr:row>
      <xdr:rowOff>109538</xdr:rowOff>
    </xdr:from>
    <xdr:to>
      <xdr:col>3</xdr:col>
      <xdr:colOff>180975</xdr:colOff>
      <xdr:row>72</xdr:row>
      <xdr:rowOff>80963</xdr:rowOff>
    </xdr:to>
    <xdr:sp macro="_xll.MC_OnNodeClick" textlink="">
      <xdr:nvSpPr>
        <xdr:cNvPr id="278" name="MC_C_restr_unsec">
          <a:extLst>
            <a:ext uri="{FF2B5EF4-FFF2-40B4-BE49-F238E27FC236}">
              <a16:creationId xmlns:a16="http://schemas.microsoft.com/office/drawing/2014/main" id="{F676057B-4A72-F6EB-350E-5C606355E419}"/>
            </a:ext>
          </a:extLst>
        </xdr:cNvPr>
        <xdr:cNvSpPr/>
      </xdr:nvSpPr>
      <xdr:spPr>
        <a:xfrm>
          <a:off x="5786438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279" name="MC_T_dip_un_swap">
          <a:extLst>
            <a:ext uri="{FF2B5EF4-FFF2-40B4-BE49-F238E27FC236}">
              <a16:creationId xmlns:a16="http://schemas.microsoft.com/office/drawing/2014/main" id="{65D6276A-23B6-EF3D-E943-9CEE7A4673BE}"/>
            </a:ext>
          </a:extLst>
        </xdr:cNvPr>
        <xdr:cNvSpPr/>
      </xdr:nvSpPr>
      <xdr:spPr>
        <a:xfrm rot="16200000">
          <a:off x="15001875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75</xdr:row>
      <xdr:rowOff>109538</xdr:rowOff>
    </xdr:from>
    <xdr:to>
      <xdr:col>5</xdr:col>
      <xdr:colOff>180975</xdr:colOff>
      <xdr:row>76</xdr:row>
      <xdr:rowOff>80963</xdr:rowOff>
    </xdr:to>
    <xdr:sp macro="_xll.MC_OnNodeClick" textlink="">
      <xdr:nvSpPr>
        <xdr:cNvPr id="280" name="MC_C_dip_unsec">
          <a:extLst>
            <a:ext uri="{FF2B5EF4-FFF2-40B4-BE49-F238E27FC236}">
              <a16:creationId xmlns:a16="http://schemas.microsoft.com/office/drawing/2014/main" id="{8064FB79-E72A-71C9-A934-FA94F5961CED}"/>
            </a:ext>
          </a:extLst>
        </xdr:cNvPr>
        <xdr:cNvSpPr/>
      </xdr:nvSpPr>
      <xdr:spPr>
        <a:xfrm>
          <a:off x="12101513" y="1433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281" name="MC_T_dip_un_cash">
          <a:extLst>
            <a:ext uri="{FF2B5EF4-FFF2-40B4-BE49-F238E27FC236}">
              <a16:creationId xmlns:a16="http://schemas.microsoft.com/office/drawing/2014/main" id="{6BEB83EA-5F22-5C92-C88D-C8F5BFC0F595}"/>
            </a:ext>
          </a:extLst>
        </xdr:cNvPr>
        <xdr:cNvSpPr/>
      </xdr:nvSpPr>
      <xdr:spPr>
        <a:xfrm rot="16200000">
          <a:off x="1500187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282" name="MC_T_dip_un_loss">
          <a:extLst>
            <a:ext uri="{FF2B5EF4-FFF2-40B4-BE49-F238E27FC236}">
              <a16:creationId xmlns:a16="http://schemas.microsoft.com/office/drawing/2014/main" id="{4D832BB0-46DF-BC44-E2C0-46E4443CCC14}"/>
            </a:ext>
          </a:extLst>
        </xdr:cNvPr>
        <xdr:cNvSpPr/>
      </xdr:nvSpPr>
      <xdr:spPr>
        <a:xfrm rot="16200000">
          <a:off x="15001875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81</xdr:row>
      <xdr:rowOff>109538</xdr:rowOff>
    </xdr:from>
    <xdr:to>
      <xdr:col>4</xdr:col>
      <xdr:colOff>180975</xdr:colOff>
      <xdr:row>82</xdr:row>
      <xdr:rowOff>80963</xdr:rowOff>
    </xdr:to>
    <xdr:sp macro="_xll.MC_OnNodeClick" textlink="">
      <xdr:nvSpPr>
        <xdr:cNvPr id="283" name="MC_D_ch11_unsec">
          <a:extLst>
            <a:ext uri="{FF2B5EF4-FFF2-40B4-BE49-F238E27FC236}">
              <a16:creationId xmlns:a16="http://schemas.microsoft.com/office/drawing/2014/main" id="{E69A9A57-E217-9C8D-6105-E9A0EC43B692}"/>
            </a:ext>
          </a:extLst>
        </xdr:cNvPr>
        <xdr:cNvSpPr/>
      </xdr:nvSpPr>
      <xdr:spPr>
        <a:xfrm>
          <a:off x="8943975" y="15482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83</xdr:row>
      <xdr:rowOff>109537</xdr:rowOff>
    </xdr:from>
    <xdr:to>
      <xdr:col>6</xdr:col>
      <xdr:colOff>176213</xdr:colOff>
      <xdr:row>84</xdr:row>
      <xdr:rowOff>80962</xdr:rowOff>
    </xdr:to>
    <xdr:sp macro="_xll.MC_OnNodeClick" textlink="">
      <xdr:nvSpPr>
        <xdr:cNvPr id="284" name="MC_T_ch11_un_fav">
          <a:extLst>
            <a:ext uri="{FF2B5EF4-FFF2-40B4-BE49-F238E27FC236}">
              <a16:creationId xmlns:a16="http://schemas.microsoft.com/office/drawing/2014/main" id="{A37D9449-A548-9B10-B660-F12BCA102A7F}"/>
            </a:ext>
          </a:extLst>
        </xdr:cNvPr>
        <xdr:cNvSpPr/>
      </xdr:nvSpPr>
      <xdr:spPr>
        <a:xfrm rot="16200000">
          <a:off x="1500187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85</xdr:row>
      <xdr:rowOff>109538</xdr:rowOff>
    </xdr:from>
    <xdr:to>
      <xdr:col>5</xdr:col>
      <xdr:colOff>180975</xdr:colOff>
      <xdr:row>86</xdr:row>
      <xdr:rowOff>80963</xdr:rowOff>
    </xdr:to>
    <xdr:sp macro="_xll.MC_OnNodeClick" textlink="">
      <xdr:nvSpPr>
        <xdr:cNvPr id="285" name="MC_C_ch11_wait_un">
          <a:extLst>
            <a:ext uri="{FF2B5EF4-FFF2-40B4-BE49-F238E27FC236}">
              <a16:creationId xmlns:a16="http://schemas.microsoft.com/office/drawing/2014/main" id="{8C2CCFD1-E7AB-CEDB-245E-201CD84B7CC1}"/>
            </a:ext>
          </a:extLst>
        </xdr:cNvPr>
        <xdr:cNvSpPr/>
      </xdr:nvSpPr>
      <xdr:spPr>
        <a:xfrm>
          <a:off x="12101513" y="1624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87</xdr:row>
      <xdr:rowOff>109537</xdr:rowOff>
    </xdr:from>
    <xdr:to>
      <xdr:col>6</xdr:col>
      <xdr:colOff>176213</xdr:colOff>
      <xdr:row>88</xdr:row>
      <xdr:rowOff>80962</xdr:rowOff>
    </xdr:to>
    <xdr:sp macro="_xll.MC_OnNodeClick" textlink="">
      <xdr:nvSpPr>
        <xdr:cNvPr id="286" name="MC_T_ch11_un_cram">
          <a:extLst>
            <a:ext uri="{FF2B5EF4-FFF2-40B4-BE49-F238E27FC236}">
              <a16:creationId xmlns:a16="http://schemas.microsoft.com/office/drawing/2014/main" id="{29BFE5ED-EA79-87AA-8F3A-E2272866476C}"/>
            </a:ext>
          </a:extLst>
        </xdr:cNvPr>
        <xdr:cNvSpPr/>
      </xdr:nvSpPr>
      <xdr:spPr>
        <a:xfrm rot="16200000">
          <a:off x="15001875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89</xdr:row>
      <xdr:rowOff>109537</xdr:rowOff>
    </xdr:from>
    <xdr:to>
      <xdr:col>6</xdr:col>
      <xdr:colOff>176213</xdr:colOff>
      <xdr:row>90</xdr:row>
      <xdr:rowOff>80962</xdr:rowOff>
    </xdr:to>
    <xdr:sp macro="_xll.MC_OnNodeClick" textlink="">
      <xdr:nvSpPr>
        <xdr:cNvPr id="287" name="MC_T_ch11_un_wipe">
          <a:extLst>
            <a:ext uri="{FF2B5EF4-FFF2-40B4-BE49-F238E27FC236}">
              <a16:creationId xmlns:a16="http://schemas.microsoft.com/office/drawing/2014/main" id="{3E52B472-3691-AFF0-0340-0A03ECB125DE}"/>
            </a:ext>
          </a:extLst>
        </xdr:cNvPr>
        <xdr:cNvSpPr/>
      </xdr:nvSpPr>
      <xdr:spPr>
        <a:xfrm rot="16200000">
          <a:off x="15001875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91</xdr:row>
      <xdr:rowOff>109537</xdr:rowOff>
    </xdr:from>
    <xdr:to>
      <xdr:col>5</xdr:col>
      <xdr:colOff>176213</xdr:colOff>
      <xdr:row>92</xdr:row>
      <xdr:rowOff>80962</xdr:rowOff>
    </xdr:to>
    <xdr:sp macro="_xll.MC_OnNodeClick" textlink="">
      <xdr:nvSpPr>
        <xdr:cNvPr id="288" name="MC_T_liq_un_some">
          <a:extLst>
            <a:ext uri="{FF2B5EF4-FFF2-40B4-BE49-F238E27FC236}">
              <a16:creationId xmlns:a16="http://schemas.microsoft.com/office/drawing/2014/main" id="{B8BDBD5E-59BE-0295-738B-0C89E394975A}"/>
            </a:ext>
          </a:extLst>
        </xdr:cNvPr>
        <xdr:cNvSpPr/>
      </xdr:nvSpPr>
      <xdr:spPr>
        <a:xfrm rot="16200000">
          <a:off x="12101513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93</xdr:row>
      <xdr:rowOff>109538</xdr:rowOff>
    </xdr:from>
    <xdr:to>
      <xdr:col>4</xdr:col>
      <xdr:colOff>180975</xdr:colOff>
      <xdr:row>94</xdr:row>
      <xdr:rowOff>80963</xdr:rowOff>
    </xdr:to>
    <xdr:sp macro="_xll.MC_OnNodeClick" textlink="">
      <xdr:nvSpPr>
        <xdr:cNvPr id="289" name="MC_C_liq_unsec">
          <a:extLst>
            <a:ext uri="{FF2B5EF4-FFF2-40B4-BE49-F238E27FC236}">
              <a16:creationId xmlns:a16="http://schemas.microsoft.com/office/drawing/2014/main" id="{CF1EEA7E-701E-B2D6-430F-B5D99D2086C5}"/>
            </a:ext>
          </a:extLst>
        </xdr:cNvPr>
        <xdr:cNvSpPr/>
      </xdr:nvSpPr>
      <xdr:spPr>
        <a:xfrm>
          <a:off x="8943975" y="1776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95</xdr:row>
      <xdr:rowOff>109537</xdr:rowOff>
    </xdr:from>
    <xdr:to>
      <xdr:col>5</xdr:col>
      <xdr:colOff>176213</xdr:colOff>
      <xdr:row>96</xdr:row>
      <xdr:rowOff>80962</xdr:rowOff>
    </xdr:to>
    <xdr:sp macro="_xll.MC_OnNodeClick" textlink="">
      <xdr:nvSpPr>
        <xdr:cNvPr id="290" name="MC_T_liq_un_zero">
          <a:extLst>
            <a:ext uri="{FF2B5EF4-FFF2-40B4-BE49-F238E27FC236}">
              <a16:creationId xmlns:a16="http://schemas.microsoft.com/office/drawing/2014/main" id="{50C4D8B6-9999-9AB3-90ED-F94C435ACAB1}"/>
            </a:ext>
          </a:extLst>
        </xdr:cNvPr>
        <xdr:cNvSpPr/>
      </xdr:nvSpPr>
      <xdr:spPr>
        <a:xfrm rot="16200000">
          <a:off x="12101513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291" name="MC_T_cds_high_pay">
          <a:extLst>
            <a:ext uri="{FF2B5EF4-FFF2-40B4-BE49-F238E27FC236}">
              <a16:creationId xmlns:a16="http://schemas.microsoft.com/office/drawing/2014/main" id="{8E84D9EB-BEF5-7989-4F26-3F9EAF505F9E}"/>
            </a:ext>
          </a:extLst>
        </xdr:cNvPr>
        <xdr:cNvSpPr/>
      </xdr:nvSpPr>
      <xdr:spPr>
        <a:xfrm rot="16200000">
          <a:off x="12101513" y="1852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99</xdr:row>
      <xdr:rowOff>109538</xdr:rowOff>
    </xdr:from>
    <xdr:to>
      <xdr:col>4</xdr:col>
      <xdr:colOff>180975</xdr:colOff>
      <xdr:row>100</xdr:row>
      <xdr:rowOff>80963</xdr:rowOff>
    </xdr:to>
    <xdr:sp macro="_xll.MC_OnNodeClick" textlink="">
      <xdr:nvSpPr>
        <xdr:cNvPr id="292" name="MC_C_cds_payout">
          <a:extLst>
            <a:ext uri="{FF2B5EF4-FFF2-40B4-BE49-F238E27FC236}">
              <a16:creationId xmlns:a16="http://schemas.microsoft.com/office/drawing/2014/main" id="{64BD2173-563E-A57A-C11C-F9E70AFFCBD7}"/>
            </a:ext>
          </a:extLst>
        </xdr:cNvPr>
        <xdr:cNvSpPr/>
      </xdr:nvSpPr>
      <xdr:spPr>
        <a:xfrm>
          <a:off x="8943975" y="1891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101</xdr:row>
      <xdr:rowOff>109537</xdr:rowOff>
    </xdr:from>
    <xdr:to>
      <xdr:col>5</xdr:col>
      <xdr:colOff>176213</xdr:colOff>
      <xdr:row>102</xdr:row>
      <xdr:rowOff>80962</xdr:rowOff>
    </xdr:to>
    <xdr:sp macro="_xll.MC_OnNodeClick" textlink="">
      <xdr:nvSpPr>
        <xdr:cNvPr id="293" name="MC_T_cds_med_pay">
          <a:extLst>
            <a:ext uri="{FF2B5EF4-FFF2-40B4-BE49-F238E27FC236}">
              <a16:creationId xmlns:a16="http://schemas.microsoft.com/office/drawing/2014/main" id="{87F2607D-027B-91F0-C73D-F83BFE0FC322}"/>
            </a:ext>
          </a:extLst>
        </xdr:cNvPr>
        <xdr:cNvSpPr/>
      </xdr:nvSpPr>
      <xdr:spPr>
        <a:xfrm rot="16200000">
          <a:off x="12101513" y="1928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103</xdr:row>
      <xdr:rowOff>109537</xdr:rowOff>
    </xdr:from>
    <xdr:to>
      <xdr:col>5</xdr:col>
      <xdr:colOff>176213</xdr:colOff>
      <xdr:row>104</xdr:row>
      <xdr:rowOff>80962</xdr:rowOff>
    </xdr:to>
    <xdr:sp macro="_xll.MC_OnNodeClick" textlink="">
      <xdr:nvSpPr>
        <xdr:cNvPr id="294" name="MC_T_cds_low_pay">
          <a:extLst>
            <a:ext uri="{FF2B5EF4-FFF2-40B4-BE49-F238E27FC236}">
              <a16:creationId xmlns:a16="http://schemas.microsoft.com/office/drawing/2014/main" id="{FA91BCAD-D47C-E0F5-6B21-46A799709DAC}"/>
            </a:ext>
          </a:extLst>
        </xdr:cNvPr>
        <xdr:cNvSpPr/>
      </xdr:nvSpPr>
      <xdr:spPr>
        <a:xfrm rot="16200000">
          <a:off x="12101513" y="1966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105</xdr:row>
      <xdr:rowOff>109538</xdr:rowOff>
    </xdr:from>
    <xdr:to>
      <xdr:col>3</xdr:col>
      <xdr:colOff>180975</xdr:colOff>
      <xdr:row>106</xdr:row>
      <xdr:rowOff>80963</xdr:rowOff>
    </xdr:to>
    <xdr:sp macro="_xll.MC_OnNodeClick" textlink="">
      <xdr:nvSpPr>
        <xdr:cNvPr id="295" name="MC_C_restr_cds">
          <a:extLst>
            <a:ext uri="{FF2B5EF4-FFF2-40B4-BE49-F238E27FC236}">
              <a16:creationId xmlns:a16="http://schemas.microsoft.com/office/drawing/2014/main" id="{12AD84B4-8DC4-7842-7423-8C3FD50BCE9C}"/>
            </a:ext>
          </a:extLst>
        </xdr:cNvPr>
        <xdr:cNvSpPr/>
      </xdr:nvSpPr>
      <xdr:spPr>
        <a:xfrm>
          <a:off x="5786438" y="2005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107</xdr:row>
      <xdr:rowOff>109537</xdr:rowOff>
    </xdr:from>
    <xdr:to>
      <xdr:col>4</xdr:col>
      <xdr:colOff>176213</xdr:colOff>
      <xdr:row>108</xdr:row>
      <xdr:rowOff>80962</xdr:rowOff>
    </xdr:to>
    <xdr:sp macro="_xll.MC_OnNodeClick" textlink="">
      <xdr:nvSpPr>
        <xdr:cNvPr id="296" name="MC_T_cds_survives">
          <a:extLst>
            <a:ext uri="{FF2B5EF4-FFF2-40B4-BE49-F238E27FC236}">
              <a16:creationId xmlns:a16="http://schemas.microsoft.com/office/drawing/2014/main" id="{61376DD1-4ABB-6520-7061-28C011A8F751}"/>
            </a:ext>
          </a:extLst>
        </xdr:cNvPr>
        <xdr:cNvSpPr/>
      </xdr:nvSpPr>
      <xdr:spPr>
        <a:xfrm rot="16200000">
          <a:off x="8943975" y="2043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109</xdr:row>
      <xdr:rowOff>109537</xdr:rowOff>
    </xdr:from>
    <xdr:to>
      <xdr:col>4</xdr:col>
      <xdr:colOff>176213</xdr:colOff>
      <xdr:row>110</xdr:row>
      <xdr:rowOff>80962</xdr:rowOff>
    </xdr:to>
    <xdr:sp macro="_xll.MC_OnNodeClick" textlink="">
      <xdr:nvSpPr>
        <xdr:cNvPr id="297" name="MC_T_cds_no_trigger">
          <a:extLst>
            <a:ext uri="{FF2B5EF4-FFF2-40B4-BE49-F238E27FC236}">
              <a16:creationId xmlns:a16="http://schemas.microsoft.com/office/drawing/2014/main" id="{5492668B-A2D1-7456-E2EC-3300A6BD87D9}"/>
            </a:ext>
          </a:extLst>
        </xdr:cNvPr>
        <xdr:cNvSpPr/>
      </xdr:nvSpPr>
      <xdr:spPr>
        <a:xfrm rot="16200000">
          <a:off x="8943975" y="2081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111</xdr:row>
      <xdr:rowOff>109537</xdr:rowOff>
    </xdr:from>
    <xdr:to>
      <xdr:col>3</xdr:col>
      <xdr:colOff>176213</xdr:colOff>
      <xdr:row>112</xdr:row>
      <xdr:rowOff>80962</xdr:rowOff>
    </xdr:to>
    <xdr:sp macro="_xll.MC_OnNodeClick" textlink="">
      <xdr:nvSpPr>
        <xdr:cNvPr id="298" name="MC_T_no_position">
          <a:extLst>
            <a:ext uri="{FF2B5EF4-FFF2-40B4-BE49-F238E27FC236}">
              <a16:creationId xmlns:a16="http://schemas.microsoft.com/office/drawing/2014/main" id="{2856B877-9DE5-4091-CBDD-3EFB3A976D3B}"/>
            </a:ext>
          </a:extLst>
        </xdr:cNvPr>
        <xdr:cNvSpPr/>
      </xdr:nvSpPr>
      <xdr:spPr>
        <a:xfrm rot="16200000">
          <a:off x="5786438" y="2119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787D-2165-42FF-AB9F-10C00A18CC78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C1DA-4B8C-4168-9328-1377B8572506}">
  <dimension ref="A1:DJ1"/>
  <sheetViews>
    <sheetView workbookViewId="0"/>
  </sheetViews>
  <sheetFormatPr defaultRowHeight="14.25" x14ac:dyDescent="0.45"/>
  <sheetData>
    <row r="1" spans="1:114" x14ac:dyDescent="0.45">
      <c r="A1">
        <f>MC_Tree_1!MC_BP_C_cds_payout_T_cds_high_pay</f>
        <v>0.4</v>
      </c>
      <c r="B1">
        <f>MC_Tree_1!MC_BV_C_cds_payout_T_cds_high_pay</f>
        <v>80000000</v>
      </c>
      <c r="C1">
        <f>MC_Tree_1!MC_BP_C_cds_payout_T_cds_med_pay</f>
        <v>0.35</v>
      </c>
      <c r="D1">
        <f>MC_Tree_1!MC_BV_C_cds_payout_T_cds_med_pay</f>
        <v>45000000</v>
      </c>
      <c r="E1">
        <f>MC_Tree_1!MC_BP_C_cds_payout_T_cds_low_pay</f>
        <v>0.25</v>
      </c>
      <c r="F1">
        <f>MC_Tree_1!MC_BV_C_cds_payout_T_cds_low_pay</f>
        <v>15000000</v>
      </c>
      <c r="G1">
        <f>MC_Tree_1!MC_BP_C_ch11_wait_sr_T_ch11_sr_reorg</f>
        <v>0.4</v>
      </c>
      <c r="H1">
        <f>MC_Tree_1!MC_BV_C_ch11_wait_sr_T_ch11_sr_reorg</f>
        <v>45000000</v>
      </c>
      <c r="I1">
        <f>MC_Tree_1!MC_BP_C_ch11_wait_sr_T_ch11_sr_long</f>
        <v>0.35</v>
      </c>
      <c r="J1">
        <f>MC_Tree_1!MC_BV_C_ch11_wait_sr_T_ch11_sr_long</f>
        <v>32000000</v>
      </c>
      <c r="K1">
        <f>MC_Tree_1!MC_BP_C_ch11_wait_sr_T_ch11_sr_liq</f>
        <v>0.25</v>
      </c>
      <c r="L1">
        <f>MC_Tree_1!MC_BV_C_ch11_wait_sr_T_ch11_sr_liq</f>
        <v>22000000</v>
      </c>
      <c r="M1">
        <f>MC_Tree_1!MC_BP_C_ch11_wait_un_T_ch11_un_fav</f>
        <v>0.3</v>
      </c>
      <c r="N1">
        <f>MC_Tree_1!MC_BV_C_ch11_wait_un_T_ch11_un_fav</f>
        <v>15000000</v>
      </c>
      <c r="O1">
        <f>MC_Tree_1!MC_BP_C_ch11_wait_un_T_ch11_un_cram</f>
        <v>0.4</v>
      </c>
      <c r="P1">
        <f>MC_Tree_1!MC_BV_C_ch11_wait_un_T_ch11_un_cram</f>
        <v>5000000</v>
      </c>
      <c r="Q1">
        <f>MC_Tree_1!MC_BP_C_ch11_wait_un_T_ch11_un_wipe</f>
        <v>0.3</v>
      </c>
      <c r="R1">
        <f>MC_Tree_1!MC_BV_C_ch11_wait_un_T_ch11_un_wipe</f>
        <v>0</v>
      </c>
      <c r="S1">
        <f>MC_Tree_1!MC_BP_C_dip_senior_T_dip_sr_reorg</f>
        <v>0.5</v>
      </c>
      <c r="T1">
        <f>MC_Tree_1!MC_BV_C_dip_senior_T_dip_sr_reorg</f>
        <v>65000000</v>
      </c>
      <c r="U1">
        <f>MC_Tree_1!MC_BP_C_dip_senior_T_dip_sr_partial</f>
        <v>0.3</v>
      </c>
      <c r="V1">
        <f>MC_Tree_1!MC_BV_C_dip_senior_T_dip_sr_partial</f>
        <v>40000000</v>
      </c>
      <c r="W1">
        <f>MC_Tree_1!MC_BP_C_dip_senior_T_dip_sr_ch7</f>
        <v>0.2</v>
      </c>
      <c r="X1">
        <f>MC_Tree_1!MC_BV_C_dip_senior_T_dip_sr_ch7</f>
        <v>20000000</v>
      </c>
      <c r="Y1">
        <f>MC_Tree_1!MC_BP_C_dip_unsec_T_dip_un_swap</f>
        <v>0.4</v>
      </c>
      <c r="Z1">
        <f>MC_Tree_1!MC_BV_C_dip_unsec_T_dip_un_swap</f>
        <v>45000000</v>
      </c>
      <c r="AA1">
        <f>MC_Tree_1!MC_BP_C_dip_unsec_T_dip_un_cash</f>
        <v>0.35</v>
      </c>
      <c r="AB1">
        <f>MC_Tree_1!MC_BV_C_dip_unsec_T_dip_un_cash</f>
        <v>18000000</v>
      </c>
      <c r="AC1">
        <f>MC_Tree_1!MC_BP_C_dip_unsec_T_dip_un_loss</f>
        <v>0.25</v>
      </c>
      <c r="AD1">
        <f>MC_Tree_1!MC_BV_C_dip_unsec_T_dip_un_loss</f>
        <v>2000000</v>
      </c>
      <c r="AE1">
        <f>MC_Tree_1!MC_BP_C_liq_senior_T_liq_sr_orderly</f>
        <v>0.4</v>
      </c>
      <c r="AF1">
        <f>MC_Tree_1!MC_BV_C_liq_senior_T_liq_sr_orderly</f>
        <v>35000000</v>
      </c>
      <c r="AG1">
        <f>MC_Tree_1!MC_BP_C_liq_senior_T_liq_sr_fire</f>
        <v>0.6</v>
      </c>
      <c r="AH1">
        <f>MC_Tree_1!MC_BV_C_liq_senior_T_liq_sr_fire</f>
        <v>20000000</v>
      </c>
      <c r="AI1">
        <f>MC_Tree_1!MC_BP_C_liq_unsec_T_liq_un_some</f>
        <v>0.35</v>
      </c>
      <c r="AJ1">
        <f>MC_Tree_1!MC_BV_C_liq_unsec_T_liq_un_some</f>
        <v>3000000</v>
      </c>
      <c r="AK1">
        <f>MC_Tree_1!MC_BP_C_liq_unsec_T_liq_un_zero</f>
        <v>0.65</v>
      </c>
      <c r="AL1">
        <f>MC_Tree_1!MC_BV_C_liq_unsec_T_liq_un_zero</f>
        <v>0</v>
      </c>
      <c r="AM1">
        <f>MC_Tree_1!MC_BP_C_recovery_prepack_sr_C_timeline_sr_full</f>
        <v>0.35</v>
      </c>
      <c r="AN1">
        <f>MC_Tree_1!MC_BV_C_recovery_prepack_sr_C_timeline_sr_full</f>
        <v>0</v>
      </c>
      <c r="AO1">
        <f>MC_Tree_1!MC_BP_C_recovery_prepack_sr_C_timeline_sr_high</f>
        <v>0.4</v>
      </c>
      <c r="AP1">
        <f>MC_Tree_1!MC_BV_C_recovery_prepack_sr_C_timeline_sr_high</f>
        <v>0</v>
      </c>
      <c r="AQ1">
        <f>MC_Tree_1!MC_BP_C_recovery_prepack_sr_T_prepack_sr_mod</f>
        <v>0.25</v>
      </c>
      <c r="AR1">
        <f>MC_Tree_1!MC_BV_C_recovery_prepack_sr_T_prepack_sr_mod</f>
        <v>35000000</v>
      </c>
      <c r="AS1">
        <f>MC_Tree_1!MC_BP_C_recovery_prepack_un_T_prepack_un_equity</f>
        <v>0.3</v>
      </c>
      <c r="AT1">
        <f>MC_Tree_1!MC_BV_C_recovery_prepack_un_T_prepack_un_equity</f>
        <v>18000000</v>
      </c>
      <c r="AU1">
        <f>MC_Tree_1!MC_BP_C_recovery_prepack_un_T_prepack_un_partial</f>
        <v>0.4</v>
      </c>
      <c r="AV1">
        <f>MC_Tree_1!MC_BV_C_recovery_prepack_un_T_prepack_un_partial</f>
        <v>12000000</v>
      </c>
      <c r="AW1">
        <f>MC_Tree_1!MC_BP_C_recovery_prepack_un_T_prepack_un_minimal</f>
        <v>0.3</v>
      </c>
      <c r="AX1">
        <f>MC_Tree_1!MC_BV_C_recovery_prepack_un_T_prepack_un_minimal</f>
        <v>4500000</v>
      </c>
      <c r="AY1">
        <f>MC_Tree_1!MC_BP_C_restr_cds_C_cds_payout</f>
        <v>0.55000000000000004</v>
      </c>
      <c r="AZ1">
        <f>MC_Tree_1!MC_BV_C_restr_cds_C_cds_payout</f>
        <v>0</v>
      </c>
      <c r="BA1">
        <f>MC_Tree_1!MC_BP_C_restr_cds_T_cds_survives</f>
        <v>0.3</v>
      </c>
      <c r="BB1">
        <f>MC_Tree_1!MC_BV_C_restr_cds_T_cds_survives</f>
        <v>0</v>
      </c>
      <c r="BC1">
        <f>MC_Tree_1!MC_BP_C_restr_cds_T_cds_no_trigger</f>
        <v>0.15</v>
      </c>
      <c r="BD1">
        <f>MC_Tree_1!MC_BV_C_restr_cds_T_cds_no_trigger</f>
        <v>0</v>
      </c>
      <c r="BE1">
        <f>MC_Tree_1!MC_BP_C_restr_senior_C_recovery_prepack_sr</f>
        <v>0.3</v>
      </c>
      <c r="BF1">
        <f>MC_Tree_1!MC_BV_C_restr_senior_C_recovery_prepack_sr</f>
        <v>0</v>
      </c>
      <c r="BG1">
        <f>MC_Tree_1!MC_BP_C_restr_senior_D_ch11_senior</f>
        <v>0.45</v>
      </c>
      <c r="BH1">
        <f>MC_Tree_1!MC_BV_C_restr_senior_D_ch11_senior</f>
        <v>0</v>
      </c>
      <c r="BI1">
        <f>MC_Tree_1!MC_BP_C_restr_senior_C_liq_senior</f>
        <v>0.25</v>
      </c>
      <c r="BJ1">
        <f>MC_Tree_1!MC_BV_C_restr_senior_C_liq_senior</f>
        <v>0</v>
      </c>
      <c r="BK1">
        <f>MC_Tree_1!MC_BP_C_restr_unsec_C_recovery_prepack_un</f>
        <v>0.3</v>
      </c>
      <c r="BL1">
        <f>MC_Tree_1!MC_BV_C_restr_unsec_C_recovery_prepack_un</f>
        <v>0</v>
      </c>
      <c r="BM1">
        <f>MC_Tree_1!MC_BP_C_restr_unsec_D_ch11_unsec</f>
        <v>0.45</v>
      </c>
      <c r="BN1">
        <f>MC_Tree_1!MC_BV_C_restr_unsec_D_ch11_unsec</f>
        <v>0</v>
      </c>
      <c r="BO1">
        <f>MC_Tree_1!MC_BP_C_restr_unsec_C_liq_unsec</f>
        <v>0.25</v>
      </c>
      <c r="BP1">
        <f>MC_Tree_1!MC_BV_C_restr_unsec_C_liq_unsec</f>
        <v>0</v>
      </c>
      <c r="BQ1">
        <f>MC_Tree_1!MC_BP_C_timeline_sr_full_T_prepack_sr_full_quick</f>
        <v>0.5</v>
      </c>
      <c r="BR1">
        <f>MC_Tree_1!MC_BV_C_timeline_sr_full_T_prepack_sr_full_quick</f>
        <v>50000000</v>
      </c>
      <c r="BS1">
        <f>MC_Tree_1!MC_BP_C_timeline_sr_full_T_prepack_sr_full_slow</f>
        <v>0.5</v>
      </c>
      <c r="BT1">
        <f>MC_Tree_1!MC_BV_C_timeline_sr_full_T_prepack_sr_full_slow</f>
        <v>45000000</v>
      </c>
      <c r="BU1">
        <f>MC_Tree_1!MC_BP_C_timeline_sr_high_T_prepack_sr_high_quick</f>
        <v>0.45</v>
      </c>
      <c r="BV1">
        <f>MC_Tree_1!MC_BV_C_timeline_sr_high_T_prepack_sr_high_quick</f>
        <v>42500000</v>
      </c>
      <c r="BW1">
        <f>MC_Tree_1!MC_BP_C_timeline_sr_high_T_prepack_sr_high_slow</f>
        <v>0.55000000000000004</v>
      </c>
      <c r="BX1">
        <f>MC_Tree_1!MC_BV_C_timeline_sr_high_T_prepack_sr_high_slow</f>
        <v>38000000</v>
      </c>
      <c r="BY1">
        <f>MC_Tree_1!MC_BV_D_ch11_senior_C_dip_senior</f>
        <v>-15000000</v>
      </c>
      <c r="BZ1">
        <f>MC_Tree_1!MC_BV_D_ch11_senior_C_ch11_wait_sr</f>
        <v>0</v>
      </c>
      <c r="CA1">
        <f>MC_Tree_1!MC_BV_D_ch11_unsec_C_dip_unsec</f>
        <v>-8000000</v>
      </c>
      <c r="CB1">
        <f>MC_Tree_1!MC_BV_D_ch11_unsec_C_ch11_wait_un</f>
        <v>0</v>
      </c>
      <c r="CC1">
        <f>MC_Tree_1!MC_BV_D_root_C_restr_senior</f>
        <v>-30000000</v>
      </c>
      <c r="CD1">
        <f>MC_Tree_1!MC_BV_D_root_C_restr_unsec</f>
        <v>-7500000</v>
      </c>
      <c r="CE1">
        <f>MC_Tree_1!MC_BV_D_root_C_restr_cds</f>
        <v>-5000000</v>
      </c>
      <c r="CF1">
        <f>MC_Tree_1!MC_BV_D_root_T_no_position</f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9DE9-0447-4DC3-96D3-09F5235AAAF1}">
  <dimension ref="B2:D58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34</v>
      </c>
    </row>
    <row r="3" spans="2:2" x14ac:dyDescent="0.45">
      <c r="B3" s="10" t="s">
        <v>35</v>
      </c>
    </row>
    <row r="5" spans="2:2" ht="15.75" x14ac:dyDescent="0.5">
      <c r="B5" s="15" t="s">
        <v>36</v>
      </c>
    </row>
    <row r="7" spans="2:2" x14ac:dyDescent="0.45">
      <c r="B7" t="s">
        <v>37</v>
      </c>
    </row>
    <row r="8" spans="2:2" x14ac:dyDescent="0.45">
      <c r="B8" t="s">
        <v>38</v>
      </c>
    </row>
    <row r="9" spans="2:2" x14ac:dyDescent="0.45">
      <c r="B9" t="s">
        <v>39</v>
      </c>
    </row>
    <row r="10" spans="2:2" x14ac:dyDescent="0.45">
      <c r="B10" t="s">
        <v>40</v>
      </c>
    </row>
    <row r="12" spans="2:2" x14ac:dyDescent="0.45">
      <c r="B12" s="8" t="s">
        <v>41</v>
      </c>
    </row>
    <row r="13" spans="2:2" x14ac:dyDescent="0.45">
      <c r="B13" t="s">
        <v>42</v>
      </c>
    </row>
    <row r="14" spans="2:2" x14ac:dyDescent="0.45">
      <c r="B14" t="s">
        <v>43</v>
      </c>
    </row>
    <row r="15" spans="2:2" x14ac:dyDescent="0.45">
      <c r="B15" t="s">
        <v>44</v>
      </c>
    </row>
    <row r="16" spans="2:2" x14ac:dyDescent="0.45">
      <c r="B16" t="s">
        <v>45</v>
      </c>
    </row>
    <row r="18" spans="2:2" x14ac:dyDescent="0.45">
      <c r="B18" s="8" t="s">
        <v>46</v>
      </c>
    </row>
    <row r="19" spans="2:2" x14ac:dyDescent="0.45">
      <c r="B19" t="s">
        <v>47</v>
      </c>
    </row>
    <row r="20" spans="2:2" x14ac:dyDescent="0.45">
      <c r="B20" t="s">
        <v>48</v>
      </c>
    </row>
    <row r="21" spans="2:2" x14ac:dyDescent="0.45">
      <c r="B21" t="s">
        <v>49</v>
      </c>
    </row>
    <row r="23" spans="2:2" x14ac:dyDescent="0.45">
      <c r="B23" s="8" t="s">
        <v>50</v>
      </c>
    </row>
    <row r="24" spans="2:2" x14ac:dyDescent="0.45">
      <c r="B24" t="s">
        <v>51</v>
      </c>
    </row>
    <row r="25" spans="2:2" x14ac:dyDescent="0.45">
      <c r="B25" t="s">
        <v>52</v>
      </c>
    </row>
    <row r="26" spans="2:2" x14ac:dyDescent="0.45">
      <c r="B26" t="s">
        <v>53</v>
      </c>
    </row>
    <row r="28" spans="2:2" x14ac:dyDescent="0.45">
      <c r="B28" s="8" t="s">
        <v>54</v>
      </c>
    </row>
    <row r="29" spans="2:2" x14ac:dyDescent="0.45">
      <c r="B29" t="s">
        <v>55</v>
      </c>
    </row>
    <row r="31" spans="2:2" ht="15.75" x14ac:dyDescent="0.5">
      <c r="B31" s="15" t="s">
        <v>56</v>
      </c>
    </row>
    <row r="33" spans="2:4" x14ac:dyDescent="0.45">
      <c r="B33" t="s">
        <v>57</v>
      </c>
    </row>
    <row r="34" spans="2:4" x14ac:dyDescent="0.45">
      <c r="B34" t="s">
        <v>58</v>
      </c>
    </row>
    <row r="35" spans="2:4" x14ac:dyDescent="0.45">
      <c r="B35" t="s">
        <v>59</v>
      </c>
    </row>
    <row r="38" spans="2:4" ht="15.75" x14ac:dyDescent="0.5">
      <c r="B38" s="15" t="s">
        <v>60</v>
      </c>
    </row>
    <row r="40" spans="2:4" x14ac:dyDescent="0.45">
      <c r="B40" s="11" t="s">
        <v>19</v>
      </c>
      <c r="C40" s="11" t="s">
        <v>20</v>
      </c>
      <c r="D40" s="11" t="s">
        <v>22</v>
      </c>
    </row>
    <row r="41" spans="2:4" x14ac:dyDescent="0.45">
      <c r="B41" s="12" t="s">
        <v>61</v>
      </c>
      <c r="C41" s="16">
        <v>50000000</v>
      </c>
      <c r="D41" s="12" t="s">
        <v>62</v>
      </c>
    </row>
    <row r="42" spans="2:4" x14ac:dyDescent="0.45">
      <c r="B42" s="12" t="s">
        <v>63</v>
      </c>
      <c r="C42" s="16">
        <v>30000000</v>
      </c>
      <c r="D42" s="12" t="s">
        <v>64</v>
      </c>
    </row>
    <row r="43" spans="2:4" x14ac:dyDescent="0.45">
      <c r="B43" s="12" t="s">
        <v>65</v>
      </c>
      <c r="C43" s="16">
        <v>30000000</v>
      </c>
      <c r="D43" s="12" t="s">
        <v>66</v>
      </c>
    </row>
    <row r="44" spans="2:4" x14ac:dyDescent="0.45">
      <c r="B44" s="12" t="s">
        <v>67</v>
      </c>
      <c r="C44" s="16">
        <v>7500000</v>
      </c>
      <c r="D44" s="12" t="s">
        <v>68</v>
      </c>
    </row>
    <row r="45" spans="2:4" x14ac:dyDescent="0.45">
      <c r="B45" s="12" t="s">
        <v>69</v>
      </c>
      <c r="C45" s="16">
        <v>5000000</v>
      </c>
      <c r="D45" s="12" t="s">
        <v>70</v>
      </c>
    </row>
    <row r="46" spans="2:4" x14ac:dyDescent="0.45">
      <c r="B46" s="12" t="s">
        <v>71</v>
      </c>
      <c r="C46" s="17">
        <v>0.3</v>
      </c>
      <c r="D46" s="12" t="s">
        <v>72</v>
      </c>
    </row>
    <row r="47" spans="2:4" x14ac:dyDescent="0.45">
      <c r="B47" s="12" t="s">
        <v>73</v>
      </c>
      <c r="C47" s="17">
        <v>0.45</v>
      </c>
      <c r="D47" s="12" t="s">
        <v>74</v>
      </c>
    </row>
    <row r="48" spans="2:4" x14ac:dyDescent="0.45">
      <c r="B48" s="12" t="s">
        <v>75</v>
      </c>
      <c r="C48" s="17">
        <v>0.25</v>
      </c>
      <c r="D48" s="12" t="s">
        <v>76</v>
      </c>
    </row>
    <row r="49" spans="2:4" x14ac:dyDescent="0.45">
      <c r="B49" s="12" t="s">
        <v>77</v>
      </c>
      <c r="C49" s="12" t="s">
        <v>78</v>
      </c>
      <c r="D49" s="12" t="s">
        <v>79</v>
      </c>
    </row>
    <row r="50" spans="2:4" x14ac:dyDescent="0.45">
      <c r="B50" s="12" t="s">
        <v>80</v>
      </c>
      <c r="C50" s="12" t="s">
        <v>81</v>
      </c>
      <c r="D50" s="12" t="s">
        <v>82</v>
      </c>
    </row>
    <row r="51" spans="2:4" x14ac:dyDescent="0.45">
      <c r="B51" s="12" t="s">
        <v>83</v>
      </c>
      <c r="C51" s="17">
        <v>0.55000000000000004</v>
      </c>
      <c r="D51" s="12" t="s">
        <v>84</v>
      </c>
    </row>
    <row r="54" spans="2:4" ht="15.75" x14ac:dyDescent="0.5">
      <c r="B54" s="15" t="s">
        <v>85</v>
      </c>
    </row>
    <row r="56" spans="2:4" x14ac:dyDescent="0.45">
      <c r="B56" t="s">
        <v>86</v>
      </c>
    </row>
    <row r="57" spans="2:4" x14ac:dyDescent="0.45">
      <c r="B57" t="s">
        <v>87</v>
      </c>
    </row>
    <row r="58" spans="2:4" x14ac:dyDescent="0.45">
      <c r="B58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651E-71CB-42B6-84F5-08245452C1EB}">
  <dimension ref="B2:G116"/>
  <sheetViews>
    <sheetView showGridLines="0" workbookViewId="0"/>
  </sheetViews>
  <sheetFormatPr defaultRowHeight="14.25" x14ac:dyDescent="0.45"/>
  <cols>
    <col min="1" max="1" width="8.59765625" customWidth="1"/>
    <col min="2" max="2" width="28.59765625" customWidth="1"/>
    <col min="3" max="3" width="43.6640625" customWidth="1"/>
    <col min="4" max="5" width="44.19921875" customWidth="1"/>
    <col min="6" max="6" width="40.59765625" customWidth="1"/>
    <col min="7" max="7" width="37" customWidth="1"/>
  </cols>
  <sheetData>
    <row r="2" spans="2:5" ht="15" customHeight="1" x14ac:dyDescent="0.55000000000000004">
      <c r="B2" s="9" t="s">
        <v>17</v>
      </c>
    </row>
    <row r="3" spans="2:5" ht="15" customHeight="1" x14ac:dyDescent="0.45">
      <c r="B3" s="10" t="s">
        <v>18</v>
      </c>
    </row>
    <row r="4" spans="2:5" ht="15" customHeight="1" x14ac:dyDescent="0.45"/>
    <row r="5" spans="2:5" ht="15" customHeight="1" x14ac:dyDescent="0.45">
      <c r="B5" s="11" t="s">
        <v>19</v>
      </c>
      <c r="C5" s="11" t="s">
        <v>20</v>
      </c>
      <c r="D5" s="11" t="s">
        <v>21</v>
      </c>
      <c r="E5" s="11" t="s">
        <v>22</v>
      </c>
    </row>
    <row r="6" spans="2:5" ht="15" customHeight="1" x14ac:dyDescent="0.45">
      <c r="B6" s="12" t="s">
        <v>23</v>
      </c>
      <c r="C6" s="13">
        <v>30000000</v>
      </c>
      <c r="D6" s="12" t="s">
        <v>24</v>
      </c>
      <c r="E6" s="12" t="s">
        <v>25</v>
      </c>
    </row>
    <row r="7" spans="2:5" ht="15" customHeight="1" x14ac:dyDescent="0.45">
      <c r="B7" s="12" t="s">
        <v>26</v>
      </c>
      <c r="C7" s="13">
        <v>7500000</v>
      </c>
      <c r="D7" s="12" t="s">
        <v>24</v>
      </c>
      <c r="E7" s="12" t="s">
        <v>27</v>
      </c>
    </row>
    <row r="8" spans="2:5" ht="15" customHeight="1" x14ac:dyDescent="0.45">
      <c r="B8" s="12" t="s">
        <v>28</v>
      </c>
      <c r="C8" s="13">
        <v>5000000</v>
      </c>
      <c r="D8" s="12" t="s">
        <v>24</v>
      </c>
      <c r="E8" s="12" t="s">
        <v>29</v>
      </c>
    </row>
    <row r="9" spans="2:5" ht="15" customHeight="1" x14ac:dyDescent="0.45">
      <c r="B9" s="12" t="s">
        <v>30</v>
      </c>
      <c r="C9" s="13">
        <v>15000000</v>
      </c>
      <c r="D9" s="12" t="s">
        <v>24</v>
      </c>
      <c r="E9" s="12" t="s">
        <v>31</v>
      </c>
    </row>
    <row r="10" spans="2:5" ht="15" customHeight="1" x14ac:dyDescent="0.45">
      <c r="B10" s="12" t="s">
        <v>32</v>
      </c>
      <c r="C10" s="13">
        <v>8000000</v>
      </c>
      <c r="D10" s="12" t="s">
        <v>24</v>
      </c>
      <c r="E10" s="12" t="s">
        <v>33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4:7" ht="15" customHeight="1" x14ac:dyDescent="0.45">
      <c r="F20" s="5">
        <v>0.5</v>
      </c>
      <c r="G20" s="1">
        <f>_xll.MC_NodeProbability(_MC_Calc_1,"T_prepack_sr_full_quick")</f>
        <v>5.2499999999999998E-2</v>
      </c>
    </row>
    <row r="21" spans="4:7" ht="15" customHeight="1" x14ac:dyDescent="0.45">
      <c r="F21" s="7">
        <v>50000000</v>
      </c>
      <c r="G21" s="6">
        <f>_xll.MC_NodeValue(_MC_Calc_1,"T_prepack_sr_full_quick")</f>
        <v>20000000</v>
      </c>
    </row>
    <row r="22" spans="4:7" ht="15" customHeight="1" x14ac:dyDescent="0.45">
      <c r="E22" s="5">
        <v>0.35</v>
      </c>
      <c r="F22" s="2" t="s">
        <v>1</v>
      </c>
    </row>
    <row r="23" spans="4:7" ht="15" customHeight="1" x14ac:dyDescent="0.45">
      <c r="E23" s="7">
        <v>0</v>
      </c>
      <c r="F23" s="6">
        <f>_xll.MC_NodeValue(_MC_Calc_1,"C_timeline_sr_full")</f>
        <v>17500000</v>
      </c>
    </row>
    <row r="24" spans="4:7" ht="15" customHeight="1" x14ac:dyDescent="0.45">
      <c r="F24" s="5">
        <v>0.5</v>
      </c>
      <c r="G24" s="1">
        <f>_xll.MC_NodeProbability(_MC_Calc_1,"T_prepack_sr_full_slow")</f>
        <v>5.2499999999999998E-2</v>
      </c>
    </row>
    <row r="25" spans="4:7" ht="15" customHeight="1" x14ac:dyDescent="0.45">
      <c r="F25" s="7">
        <v>45000000</v>
      </c>
      <c r="G25" s="6">
        <f>_xll.MC_NodeValue(_MC_Calc_1,"T_prepack_sr_full_slow")</f>
        <v>15000000</v>
      </c>
    </row>
    <row r="26" spans="4:7" ht="15" customHeight="1" x14ac:dyDescent="0.45">
      <c r="D26" s="5">
        <v>0.3</v>
      </c>
      <c r="E26" s="2" t="s">
        <v>2</v>
      </c>
    </row>
    <row r="27" spans="4:7" ht="15" customHeight="1" x14ac:dyDescent="0.45">
      <c r="D27" s="7">
        <v>0</v>
      </c>
      <c r="E27" s="6">
        <f>_xll.MC_NodeValue(_MC_Calc_1,"C_recovery_prepack_sr")</f>
        <v>11385000</v>
      </c>
    </row>
    <row r="28" spans="4:7" ht="15" customHeight="1" x14ac:dyDescent="0.45">
      <c r="F28" s="5">
        <v>0.45</v>
      </c>
      <c r="G28" s="1">
        <f>_xll.MC_NodeProbability(_MC_Calc_1,"T_prepack_sr_high_quick")</f>
        <v>5.3999999999999999E-2</v>
      </c>
    </row>
    <row r="29" spans="4:7" ht="15" customHeight="1" x14ac:dyDescent="0.45">
      <c r="F29" s="7">
        <v>42500000</v>
      </c>
      <c r="G29" s="6">
        <f>_xll.MC_NodeValue(_MC_Calc_1,"T_prepack_sr_high_quick")</f>
        <v>12500000</v>
      </c>
    </row>
    <row r="30" spans="4:7" ht="15" customHeight="1" x14ac:dyDescent="0.45">
      <c r="E30" s="5">
        <v>0.4</v>
      </c>
      <c r="F30" s="2" t="s">
        <v>1</v>
      </c>
    </row>
    <row r="31" spans="4:7" ht="15" customHeight="1" x14ac:dyDescent="0.45">
      <c r="E31" s="7">
        <v>0</v>
      </c>
      <c r="F31" s="6">
        <f>_xll.MC_NodeValue(_MC_Calc_1,"C_timeline_sr_high")</f>
        <v>10025000</v>
      </c>
    </row>
    <row r="32" spans="4:7" ht="15" customHeight="1" x14ac:dyDescent="0.45">
      <c r="F32" s="5">
        <v>0.55000000000000004</v>
      </c>
      <c r="G32" s="1">
        <f>_xll.MC_NodeProbability(_MC_Calc_1,"T_prepack_sr_high_slow")</f>
        <v>6.6000000000000003E-2</v>
      </c>
    </row>
    <row r="33" spans="3:7" ht="15" customHeight="1" x14ac:dyDescent="0.45">
      <c r="F33" s="7">
        <v>38000000</v>
      </c>
      <c r="G33" s="6">
        <f>_xll.MC_NodeValue(_MC_Calc_1,"T_prepack_sr_high_slow")</f>
        <v>8000000</v>
      </c>
    </row>
    <row r="34" spans="3:7" ht="15" customHeight="1" x14ac:dyDescent="0.45">
      <c r="E34" s="5">
        <v>0.25</v>
      </c>
      <c r="F34" s="1">
        <f>_xll.MC_NodeProbability(_MC_Calc_1,"T_prepack_sr_mod")</f>
        <v>7.4999999999999997E-2</v>
      </c>
    </row>
    <row r="35" spans="3:7" ht="15" customHeight="1" x14ac:dyDescent="0.45">
      <c r="E35" s="7">
        <v>35000000</v>
      </c>
      <c r="F35" s="6">
        <f>_xll.MC_NodeValue(_MC_Calc_1,"T_prepack_sr_mod")</f>
        <v>5000000</v>
      </c>
    </row>
    <row r="36" spans="3:7" ht="15" customHeight="1" x14ac:dyDescent="0.45">
      <c r="C36" s="4" t="str">
        <f>_xll.MC_NodeDecision(_MC_Calc_1,"C_restr_senior")</f>
        <v/>
      </c>
      <c r="D36" s="2" t="s">
        <v>3</v>
      </c>
    </row>
    <row r="37" spans="3:7" ht="15" customHeight="1" x14ac:dyDescent="0.45">
      <c r="C37" s="7">
        <f>-BuySeniorSecured50mAt60cCost</f>
        <v>-30000000</v>
      </c>
      <c r="D37" s="6">
        <f>_xll.MC_NodeValue(_MC_Calc_1,"C_restr_senior")</f>
        <v>4530500</v>
      </c>
    </row>
    <row r="38" spans="3:7" ht="15" customHeight="1" x14ac:dyDescent="0.45">
      <c r="F38" s="5">
        <v>0.5</v>
      </c>
      <c r="G38" s="1">
        <f>_xll.MC_NodeProbability(_MC_Calc_1,"T_dip_sr_reorg")</f>
        <v>0.22500000000000001</v>
      </c>
    </row>
    <row r="39" spans="3:7" ht="15" customHeight="1" x14ac:dyDescent="0.45">
      <c r="F39" s="7">
        <v>65000000</v>
      </c>
      <c r="G39" s="6">
        <f>_xll.MC_NodeValue(_MC_Calc_1,"T_dip_sr_reorg")</f>
        <v>20000000</v>
      </c>
    </row>
    <row r="40" spans="3:7" ht="15" customHeight="1" x14ac:dyDescent="0.45">
      <c r="E40" s="4" t="str">
        <f>_xll.MC_NodeDecision(_MC_Calc_1,"C_dip_senior")</f>
        <v/>
      </c>
      <c r="F40" s="2" t="s">
        <v>4</v>
      </c>
    </row>
    <row r="41" spans="3:7" ht="15" customHeight="1" x14ac:dyDescent="0.45">
      <c r="E41" s="7">
        <f>-ProvideDipFinancing15mCost</f>
        <v>-15000000</v>
      </c>
      <c r="F41" s="6">
        <f>_xll.MC_NodeValue(_MC_Calc_1,"C_dip_senior")</f>
        <v>3500000</v>
      </c>
    </row>
    <row r="42" spans="3:7" ht="15" customHeight="1" x14ac:dyDescent="0.45">
      <c r="F42" s="5">
        <v>0.3</v>
      </c>
      <c r="G42" s="1">
        <f>_xll.MC_NodeProbability(_MC_Calc_1,"T_dip_sr_partial")</f>
        <v>0.13500000000000001</v>
      </c>
    </row>
    <row r="43" spans="3:7" ht="15" customHeight="1" x14ac:dyDescent="0.45">
      <c r="F43" s="7">
        <v>40000000</v>
      </c>
      <c r="G43" s="6">
        <f>_xll.MC_NodeValue(_MC_Calc_1,"T_dip_sr_partial")</f>
        <v>-5000000</v>
      </c>
    </row>
    <row r="44" spans="3:7" ht="15" customHeight="1" x14ac:dyDescent="0.45">
      <c r="F44" s="5">
        <v>0.2</v>
      </c>
      <c r="G44" s="1">
        <f>_xll.MC_NodeProbability(_MC_Calc_1,"T_dip_sr_ch7")</f>
        <v>9.0000000000000011E-2</v>
      </c>
    </row>
    <row r="45" spans="3:7" ht="15" customHeight="1" x14ac:dyDescent="0.45">
      <c r="F45" s="7">
        <v>20000000</v>
      </c>
      <c r="G45" s="6">
        <f>_xll.MC_NodeValue(_MC_Calc_1,"T_dip_sr_ch7")</f>
        <v>-25000000</v>
      </c>
    </row>
    <row r="46" spans="3:7" ht="15" customHeight="1" x14ac:dyDescent="0.45">
      <c r="D46" s="5">
        <v>0.45</v>
      </c>
      <c r="E46" s="3" t="s">
        <v>5</v>
      </c>
    </row>
    <row r="47" spans="3:7" ht="15" customHeight="1" x14ac:dyDescent="0.45">
      <c r="D47" s="7">
        <v>0</v>
      </c>
      <c r="E47" s="6">
        <f>_xll.MC_NodeValue(_MC_Calc_1,"D_ch11_senior")</f>
        <v>4700000</v>
      </c>
    </row>
    <row r="48" spans="3:7" ht="15" customHeight="1" x14ac:dyDescent="0.45">
      <c r="F48" s="5">
        <v>0.4</v>
      </c>
      <c r="G48" s="1">
        <f>_xll.MC_NodeProbability(_MC_Calc_1,"T_ch11_sr_reorg")</f>
        <v>0.18000000000000002</v>
      </c>
    </row>
    <row r="49" spans="3:7" ht="15" customHeight="1" x14ac:dyDescent="0.45">
      <c r="F49" s="7">
        <v>45000000</v>
      </c>
      <c r="G49" s="6">
        <f>_xll.MC_NodeValue(_MC_Calc_1,"T_ch11_sr_reorg")</f>
        <v>15000000</v>
      </c>
    </row>
    <row r="50" spans="3:7" ht="15" customHeight="1" x14ac:dyDescent="0.45">
      <c r="E50" s="4" t="str">
        <f>_xll.MC_NodeDecision(_MC_Calc_1,"C_ch11_wait_sr")</f>
        <v>optimal</v>
      </c>
      <c r="F50" s="2" t="s">
        <v>6</v>
      </c>
    </row>
    <row r="51" spans="3:7" ht="15" customHeight="1" x14ac:dyDescent="0.45">
      <c r="E51" s="7">
        <v>0</v>
      </c>
      <c r="F51" s="6">
        <f>_xll.MC_NodeValue(_MC_Calc_1,"C_ch11_wait_sr")</f>
        <v>4700000</v>
      </c>
    </row>
    <row r="52" spans="3:7" ht="15" customHeight="1" x14ac:dyDescent="0.45">
      <c r="F52" s="5">
        <v>0.35</v>
      </c>
      <c r="G52" s="1">
        <f>_xll.MC_NodeProbability(_MC_Calc_1,"T_ch11_sr_long")</f>
        <v>0.1575</v>
      </c>
    </row>
    <row r="53" spans="3:7" ht="15" customHeight="1" x14ac:dyDescent="0.45">
      <c r="F53" s="7">
        <v>32000000</v>
      </c>
      <c r="G53" s="6">
        <f>_xll.MC_NodeValue(_MC_Calc_1,"T_ch11_sr_long")</f>
        <v>2000000</v>
      </c>
    </row>
    <row r="54" spans="3:7" ht="15" customHeight="1" x14ac:dyDescent="0.45">
      <c r="F54" s="5">
        <v>0.25</v>
      </c>
      <c r="G54" s="1">
        <f>_xll.MC_NodeProbability(_MC_Calc_1,"T_ch11_sr_liq")</f>
        <v>0.1125</v>
      </c>
    </row>
    <row r="55" spans="3:7" ht="15" customHeight="1" x14ac:dyDescent="0.45">
      <c r="F55" s="7">
        <v>22000000</v>
      </c>
      <c r="G55" s="6">
        <f>_xll.MC_NodeValue(_MC_Calc_1,"T_ch11_sr_liq")</f>
        <v>-8000000</v>
      </c>
    </row>
    <row r="56" spans="3:7" ht="15" customHeight="1" x14ac:dyDescent="0.45">
      <c r="E56" s="5">
        <v>0.4</v>
      </c>
      <c r="F56" s="1">
        <f>_xll.MC_NodeProbability(_MC_Calc_1,"T_liq_sr_orderly")</f>
        <v>0.1</v>
      </c>
    </row>
    <row r="57" spans="3:7" ht="15" customHeight="1" x14ac:dyDescent="0.45">
      <c r="E57" s="7">
        <v>35000000</v>
      </c>
      <c r="F57" s="6">
        <f>_xll.MC_NodeValue(_MC_Calc_1,"T_liq_sr_orderly")</f>
        <v>5000000</v>
      </c>
    </row>
    <row r="58" spans="3:7" ht="15" customHeight="1" x14ac:dyDescent="0.45">
      <c r="D58" s="5">
        <v>0.25</v>
      </c>
      <c r="E58" s="2" t="s">
        <v>7</v>
      </c>
    </row>
    <row r="59" spans="3:7" ht="15" customHeight="1" x14ac:dyDescent="0.45">
      <c r="D59" s="7">
        <v>0</v>
      </c>
      <c r="E59" s="6">
        <f>_xll.MC_NodeValue(_MC_Calc_1,"C_liq_senior")</f>
        <v>-4000000</v>
      </c>
    </row>
    <row r="60" spans="3:7" ht="15" customHeight="1" x14ac:dyDescent="0.45">
      <c r="E60" s="5">
        <v>0.6</v>
      </c>
      <c r="F60" s="1">
        <f>_xll.MC_NodeProbability(_MC_Calc_1,"T_liq_sr_fire")</f>
        <v>0.15</v>
      </c>
    </row>
    <row r="61" spans="3:7" ht="15" customHeight="1" x14ac:dyDescent="0.45">
      <c r="E61" s="7">
        <v>20000000</v>
      </c>
      <c r="F61" s="6">
        <f>_xll.MC_NodeValue(_MC_Calc_1,"T_liq_sr_fire")</f>
        <v>-10000000</v>
      </c>
    </row>
    <row r="62" spans="3:7" ht="15" customHeight="1" x14ac:dyDescent="0.45">
      <c r="C62" s="3" t="s">
        <v>8</v>
      </c>
    </row>
    <row r="63" spans="3:7" ht="15" customHeight="1" x14ac:dyDescent="0.45">
      <c r="C63" s="6">
        <f>_xll.MC_NodeValue(_MC_Calc_1,"D_root")</f>
        <v>23325000.000000004</v>
      </c>
    </row>
    <row r="64" spans="3:7" ht="15" customHeight="1" x14ac:dyDescent="0.45">
      <c r="E64" s="5">
        <v>0.3</v>
      </c>
      <c r="F64" s="1">
        <f>_xll.MC_NodeProbability(_MC_Calc_1,"T_prepack_un_equity")</f>
        <v>0.09</v>
      </c>
    </row>
    <row r="65" spans="3:7" ht="15" customHeight="1" x14ac:dyDescent="0.45">
      <c r="E65" s="7">
        <v>18000000</v>
      </c>
      <c r="F65" s="6">
        <f>_xll.MC_NodeValue(_MC_Calc_1,"T_prepack_un_equity")</f>
        <v>10500000</v>
      </c>
    </row>
    <row r="66" spans="3:7" ht="15" customHeight="1" x14ac:dyDescent="0.45">
      <c r="D66" s="5">
        <v>0.3</v>
      </c>
      <c r="E66" s="2" t="s">
        <v>9</v>
      </c>
    </row>
    <row r="67" spans="3:7" ht="15" customHeight="1" x14ac:dyDescent="0.45">
      <c r="D67" s="7">
        <v>0</v>
      </c>
      <c r="E67" s="6">
        <f>_xll.MC_NodeValue(_MC_Calc_1,"C_recovery_prepack_un")</f>
        <v>4050000</v>
      </c>
    </row>
    <row r="68" spans="3:7" ht="15" customHeight="1" x14ac:dyDescent="0.45">
      <c r="E68" s="5">
        <v>0.4</v>
      </c>
      <c r="F68" s="1">
        <f>_xll.MC_NodeProbability(_MC_Calc_1,"T_prepack_un_partial")</f>
        <v>0.12</v>
      </c>
    </row>
    <row r="69" spans="3:7" ht="15" customHeight="1" x14ac:dyDescent="0.45">
      <c r="E69" s="7">
        <v>12000000</v>
      </c>
      <c r="F69" s="6">
        <f>_xll.MC_NodeValue(_MC_Calc_1,"T_prepack_un_partial")</f>
        <v>4500000</v>
      </c>
    </row>
    <row r="70" spans="3:7" ht="15" customHeight="1" x14ac:dyDescent="0.45">
      <c r="E70" s="5">
        <v>0.3</v>
      </c>
      <c r="F70" s="1">
        <f>_xll.MC_NodeProbability(_MC_Calc_1,"T_prepack_un_minimal")</f>
        <v>0.09</v>
      </c>
    </row>
    <row r="71" spans="3:7" ht="15" customHeight="1" x14ac:dyDescent="0.45">
      <c r="E71" s="7">
        <v>4500000</v>
      </c>
      <c r="F71" s="6">
        <f>_xll.MC_NodeValue(_MC_Calc_1,"T_prepack_un_minimal")</f>
        <v>-3000000</v>
      </c>
    </row>
    <row r="72" spans="3:7" ht="15" customHeight="1" x14ac:dyDescent="0.45">
      <c r="C72" s="4" t="str">
        <f>_xll.MC_NodeDecision(_MC_Calc_1,"C_restr_unsec")</f>
        <v/>
      </c>
      <c r="D72" s="2" t="s">
        <v>10</v>
      </c>
    </row>
    <row r="73" spans="3:7" ht="15" customHeight="1" x14ac:dyDescent="0.45">
      <c r="C73" s="7">
        <f>-BuyUnsecured30mAt25cCost</f>
        <v>-7500000</v>
      </c>
      <c r="D73" s="6">
        <f>_xll.MC_NodeValue(_MC_Calc_1,"C_restr_unsec")</f>
        <v>3787500</v>
      </c>
    </row>
    <row r="74" spans="3:7" ht="15" customHeight="1" x14ac:dyDescent="0.45">
      <c r="F74" s="5">
        <v>0.4</v>
      </c>
      <c r="G74" s="1">
        <f>_xll.MC_NodeProbability(_MC_Calc_1,"T_dip_un_swap")</f>
        <v>0.18000000000000002</v>
      </c>
    </row>
    <row r="75" spans="3:7" ht="15" customHeight="1" x14ac:dyDescent="0.45">
      <c r="F75" s="7">
        <v>45000000</v>
      </c>
      <c r="G75" s="6">
        <f>_xll.MC_NodeValue(_MC_Calc_1,"T_dip_un_swap")</f>
        <v>29500000</v>
      </c>
    </row>
    <row r="76" spans="3:7" ht="15" customHeight="1" x14ac:dyDescent="0.45">
      <c r="E76" s="4" t="str">
        <f>_xll.MC_NodeDecision(_MC_Calc_1,"C_dip_unsec")</f>
        <v>optimal</v>
      </c>
      <c r="F76" s="2" t="s">
        <v>11</v>
      </c>
    </row>
    <row r="77" spans="3:7" ht="15" customHeight="1" x14ac:dyDescent="0.45">
      <c r="E77" s="7">
        <f>-ProvideDipFinancing8mCost</f>
        <v>-8000000</v>
      </c>
      <c r="F77" s="6">
        <f>_xll.MC_NodeValue(_MC_Calc_1,"C_dip_unsec")</f>
        <v>9300000</v>
      </c>
    </row>
    <row r="78" spans="3:7" ht="15" customHeight="1" x14ac:dyDescent="0.45">
      <c r="F78" s="5">
        <v>0.35</v>
      </c>
      <c r="G78" s="1">
        <f>_xll.MC_NodeProbability(_MC_Calc_1,"T_dip_un_cash")</f>
        <v>0.1575</v>
      </c>
    </row>
    <row r="79" spans="3:7" ht="15" customHeight="1" x14ac:dyDescent="0.45">
      <c r="F79" s="7">
        <v>18000000</v>
      </c>
      <c r="G79" s="6">
        <f>_xll.MC_NodeValue(_MC_Calc_1,"T_dip_un_cash")</f>
        <v>2500000</v>
      </c>
    </row>
    <row r="80" spans="3:7" ht="15" customHeight="1" x14ac:dyDescent="0.45">
      <c r="F80" s="5">
        <v>0.25</v>
      </c>
      <c r="G80" s="1">
        <f>_xll.MC_NodeProbability(_MC_Calc_1,"T_dip_un_loss")</f>
        <v>0.1125</v>
      </c>
    </row>
    <row r="81" spans="4:7" ht="15" customHeight="1" x14ac:dyDescent="0.45">
      <c r="F81" s="7">
        <v>2000000</v>
      </c>
      <c r="G81" s="6">
        <f>_xll.MC_NodeValue(_MC_Calc_1,"T_dip_un_loss")</f>
        <v>-13500000</v>
      </c>
    </row>
    <row r="82" spans="4:7" ht="15" customHeight="1" x14ac:dyDescent="0.45">
      <c r="D82" s="5">
        <v>0.45</v>
      </c>
      <c r="E82" s="3" t="s">
        <v>12</v>
      </c>
    </row>
    <row r="83" spans="4:7" ht="15" customHeight="1" x14ac:dyDescent="0.45">
      <c r="D83" s="7">
        <v>0</v>
      </c>
      <c r="E83" s="6">
        <f>_xll.MC_NodeValue(_MC_Calc_1,"D_ch11_unsec")</f>
        <v>9300000</v>
      </c>
    </row>
    <row r="84" spans="4:7" ht="15" customHeight="1" x14ac:dyDescent="0.45">
      <c r="F84" s="5">
        <v>0.3</v>
      </c>
      <c r="G84" s="1">
        <f>_xll.MC_NodeProbability(_MC_Calc_1,"T_ch11_un_fav")</f>
        <v>0.13500000000000001</v>
      </c>
    </row>
    <row r="85" spans="4:7" ht="15" customHeight="1" x14ac:dyDescent="0.45">
      <c r="F85" s="7">
        <v>15000000</v>
      </c>
      <c r="G85" s="6">
        <f>_xll.MC_NodeValue(_MC_Calc_1,"T_ch11_un_fav")</f>
        <v>7500000</v>
      </c>
    </row>
    <row r="86" spans="4:7" ht="15" customHeight="1" x14ac:dyDescent="0.45">
      <c r="E86" s="4" t="str">
        <f>_xll.MC_NodeDecision(_MC_Calc_1,"C_ch11_wait_un")</f>
        <v/>
      </c>
      <c r="F86" s="2" t="s">
        <v>13</v>
      </c>
    </row>
    <row r="87" spans="4:7" ht="15" customHeight="1" x14ac:dyDescent="0.45">
      <c r="E87" s="7">
        <v>0</v>
      </c>
      <c r="F87" s="6">
        <f>_xll.MC_NodeValue(_MC_Calc_1,"C_ch11_wait_un")</f>
        <v>-1000000</v>
      </c>
    </row>
    <row r="88" spans="4:7" ht="15" customHeight="1" x14ac:dyDescent="0.45">
      <c r="F88" s="5">
        <v>0.4</v>
      </c>
      <c r="G88" s="1">
        <f>_xll.MC_NodeProbability(_MC_Calc_1,"T_ch11_un_cram")</f>
        <v>0.18000000000000002</v>
      </c>
    </row>
    <row r="89" spans="4:7" ht="15" customHeight="1" x14ac:dyDescent="0.45">
      <c r="F89" s="7">
        <v>5000000</v>
      </c>
      <c r="G89" s="6">
        <f>_xll.MC_NodeValue(_MC_Calc_1,"T_ch11_un_cram")</f>
        <v>-2500000</v>
      </c>
    </row>
    <row r="90" spans="4:7" ht="15" customHeight="1" x14ac:dyDescent="0.45">
      <c r="F90" s="5">
        <v>0.3</v>
      </c>
      <c r="G90" s="1">
        <f>_xll.MC_NodeProbability(_MC_Calc_1,"T_ch11_un_wipe")</f>
        <v>0.13500000000000001</v>
      </c>
    </row>
    <row r="91" spans="4:7" ht="15" customHeight="1" x14ac:dyDescent="0.45">
      <c r="F91" s="7">
        <v>0</v>
      </c>
      <c r="G91" s="6">
        <f>_xll.MC_NodeValue(_MC_Calc_1,"T_ch11_un_wipe")</f>
        <v>-7500000</v>
      </c>
    </row>
    <row r="92" spans="4:7" ht="15" customHeight="1" x14ac:dyDescent="0.45">
      <c r="E92" s="5">
        <v>0.35</v>
      </c>
      <c r="F92" s="1">
        <f>_xll.MC_NodeProbability(_MC_Calc_1,"T_liq_un_some")</f>
        <v>8.7499999999999994E-2</v>
      </c>
    </row>
    <row r="93" spans="4:7" ht="15" customHeight="1" x14ac:dyDescent="0.45">
      <c r="E93" s="7">
        <v>3000000</v>
      </c>
      <c r="F93" s="6">
        <f>_xll.MC_NodeValue(_MC_Calc_1,"T_liq_un_some")</f>
        <v>-4500000</v>
      </c>
    </row>
    <row r="94" spans="4:7" ht="15" customHeight="1" x14ac:dyDescent="0.45">
      <c r="D94" s="5">
        <v>0.25</v>
      </c>
      <c r="E94" s="2" t="s">
        <v>14</v>
      </c>
    </row>
    <row r="95" spans="4:7" ht="15" customHeight="1" x14ac:dyDescent="0.45">
      <c r="D95" s="7">
        <v>0</v>
      </c>
      <c r="E95" s="6">
        <f>_xll.MC_NodeValue(_MC_Calc_1,"C_liq_unsec")</f>
        <v>-6450000</v>
      </c>
    </row>
    <row r="96" spans="4:7" ht="15" customHeight="1" x14ac:dyDescent="0.45">
      <c r="E96" s="5">
        <v>0.65</v>
      </c>
      <c r="F96" s="1">
        <f>_xll.MC_NodeProbability(_MC_Calc_1,"T_liq_un_zero")</f>
        <v>0.16250000000000001</v>
      </c>
    </row>
    <row r="97" spans="3:6" ht="15" customHeight="1" x14ac:dyDescent="0.45">
      <c r="E97" s="7">
        <v>0</v>
      </c>
      <c r="F97" s="6">
        <f>_xll.MC_NodeValue(_MC_Calc_1,"T_liq_un_zero")</f>
        <v>-7500000</v>
      </c>
    </row>
    <row r="98" spans="3:6" ht="15" customHeight="1" x14ac:dyDescent="0.45">
      <c r="E98" s="5">
        <v>0.4</v>
      </c>
      <c r="F98" s="1">
        <f>_xll.MC_NodeProbability(_MC_Calc_1,"T_cds_high_pay")</f>
        <v>0.22000000000000003</v>
      </c>
    </row>
    <row r="99" spans="3:6" ht="15" customHeight="1" x14ac:dyDescent="0.45">
      <c r="E99" s="7">
        <v>80000000</v>
      </c>
      <c r="F99" s="6">
        <f>_xll.MC_NodeValue(_MC_Calc_1,"T_cds_high_pay")</f>
        <v>75000000</v>
      </c>
    </row>
    <row r="100" spans="3:6" ht="15" customHeight="1" x14ac:dyDescent="0.45">
      <c r="D100" s="5">
        <v>0.55000000000000004</v>
      </c>
      <c r="E100" s="2" t="s">
        <v>15</v>
      </c>
    </row>
    <row r="101" spans="3:6" ht="15" customHeight="1" x14ac:dyDescent="0.45">
      <c r="D101" s="7">
        <v>0</v>
      </c>
      <c r="E101" s="6">
        <f>_xll.MC_NodeValue(_MC_Calc_1,"C_cds_payout")</f>
        <v>46500000</v>
      </c>
    </row>
    <row r="102" spans="3:6" ht="15" customHeight="1" x14ac:dyDescent="0.45">
      <c r="E102" s="5">
        <v>0.35</v>
      </c>
      <c r="F102" s="1">
        <f>_xll.MC_NodeProbability(_MC_Calc_1,"T_cds_med_pay")</f>
        <v>0.1925</v>
      </c>
    </row>
    <row r="103" spans="3:6" ht="15" customHeight="1" x14ac:dyDescent="0.45">
      <c r="E103" s="7">
        <v>45000000</v>
      </c>
      <c r="F103" s="6">
        <f>_xll.MC_NodeValue(_MC_Calc_1,"T_cds_med_pay")</f>
        <v>40000000</v>
      </c>
    </row>
    <row r="104" spans="3:6" ht="15" customHeight="1" x14ac:dyDescent="0.45">
      <c r="E104" s="5">
        <v>0.25</v>
      </c>
      <c r="F104" s="1">
        <f>_xll.MC_NodeProbability(_MC_Calc_1,"T_cds_low_pay")</f>
        <v>0.13750000000000001</v>
      </c>
    </row>
    <row r="105" spans="3:6" ht="15" customHeight="1" x14ac:dyDescent="0.45">
      <c r="E105" s="7">
        <v>15000000</v>
      </c>
      <c r="F105" s="6">
        <f>_xll.MC_NodeValue(_MC_Calc_1,"T_cds_low_pay")</f>
        <v>10000000</v>
      </c>
    </row>
    <row r="106" spans="3:6" ht="15" customHeight="1" x14ac:dyDescent="0.45">
      <c r="C106" s="4" t="str">
        <f>_xll.MC_NodeDecision(_MC_Calc_1,"C_restr_cds")</f>
        <v>optimal</v>
      </c>
      <c r="D106" s="2" t="s">
        <v>16</v>
      </c>
    </row>
    <row r="107" spans="3:6" ht="15" customHeight="1" x14ac:dyDescent="0.45">
      <c r="C107" s="7">
        <f>-CreditDefaultSwap5mPremiumCost</f>
        <v>-5000000</v>
      </c>
      <c r="D107" s="6">
        <f>_xll.MC_NodeValue(_MC_Calc_1,"C_restr_cds")</f>
        <v>23325000.000000004</v>
      </c>
    </row>
    <row r="108" spans="3:6" ht="15" customHeight="1" x14ac:dyDescent="0.45">
      <c r="D108" s="5">
        <v>0.3</v>
      </c>
      <c r="E108" s="1">
        <f>_xll.MC_NodeProbability(_MC_Calc_1,"T_cds_survives")</f>
        <v>0.3</v>
      </c>
    </row>
    <row r="109" spans="3:6" ht="15" customHeight="1" x14ac:dyDescent="0.45">
      <c r="D109" s="7">
        <v>0</v>
      </c>
      <c r="E109" s="6">
        <f>_xll.MC_NodeValue(_MC_Calc_1,"T_cds_survives")</f>
        <v>-5000000</v>
      </c>
    </row>
    <row r="110" spans="3:6" ht="15" customHeight="1" x14ac:dyDescent="0.45">
      <c r="D110" s="5">
        <v>0.15</v>
      </c>
      <c r="E110" s="1">
        <f>_xll.MC_NodeProbability(_MC_Calc_1,"T_cds_no_trigger")</f>
        <v>0.15</v>
      </c>
    </row>
    <row r="111" spans="3:6" ht="15" customHeight="1" x14ac:dyDescent="0.45">
      <c r="D111" s="7">
        <v>0</v>
      </c>
      <c r="E111" s="6">
        <f>_xll.MC_NodeValue(_MC_Calc_1,"T_cds_no_trigger")</f>
        <v>-5000000</v>
      </c>
    </row>
    <row r="112" spans="3:6" ht="15" customHeight="1" x14ac:dyDescent="0.45">
      <c r="C112" s="4" t="str">
        <f>_xll.MC_NodeDecision(_MC_Calc_1,"T_no_position")</f>
        <v/>
      </c>
      <c r="D112" s="1">
        <f>_xll.MC_NodeProbability(_MC_Calc_1,"T_no_position")</f>
        <v>1</v>
      </c>
    </row>
    <row r="113" spans="3:4" ht="15" customHeight="1" x14ac:dyDescent="0.45">
      <c r="C113" s="7">
        <v>0</v>
      </c>
      <c r="D113" s="6">
        <f>_xll.MC_NodeValue(_MC_Calc_1,"T_no_position")</f>
        <v>0</v>
      </c>
    </row>
    <row r="114" spans="3:4" ht="15" customHeight="1" x14ac:dyDescent="0.45"/>
    <row r="115" spans="3:4" ht="15" customHeight="1" x14ac:dyDescent="0.45"/>
    <row r="116" spans="3:4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192</vt:i4>
      </vt:variant>
    </vt:vector>
  </HeadingPairs>
  <TitlesOfParts>
    <vt:vector size="194" baseType="lpstr">
      <vt:lpstr>Problem</vt:lpstr>
      <vt:lpstr>MC_Tree_1</vt:lpstr>
      <vt:lpstr>_MC_Calc_1</vt:lpstr>
      <vt:lpstr>BuySeniorSecured50mAt60cCost</vt:lpstr>
      <vt:lpstr>BuyUnsecured30mAt25cCost</vt:lpstr>
      <vt:lpstr>CreditDefaultSwap5mPremiumCost</vt:lpstr>
      <vt:lpstr>MC_Tree_1!MC_BD_D_ch11_senior_C_ch11_wait_sr</vt:lpstr>
      <vt:lpstr>MC_Tree_1!MC_BD_D_ch11_senior_C_dip_senior</vt:lpstr>
      <vt:lpstr>MC_Tree_1!MC_BD_D_ch11_unsec_C_ch11_wait_un</vt:lpstr>
      <vt:lpstr>MC_Tree_1!MC_BD_D_ch11_unsec_C_dip_unsec</vt:lpstr>
      <vt:lpstr>MC_Tree_1!MC_BD_D_root_C_restr_cds</vt:lpstr>
      <vt:lpstr>MC_Tree_1!MC_BD_D_root_C_restr_senior</vt:lpstr>
      <vt:lpstr>MC_Tree_1!MC_BD_D_root_C_restr_unsec</vt:lpstr>
      <vt:lpstr>MC_Tree_1!MC_BD_D_root_T_no_position</vt:lpstr>
      <vt:lpstr>MC_Tree_1!MC_BP_C_cds_payout_T_cds_high_pay</vt:lpstr>
      <vt:lpstr>MC_Tree_1!MC_BP_C_cds_payout_T_cds_low_pay</vt:lpstr>
      <vt:lpstr>MC_Tree_1!MC_BP_C_cds_payout_T_cds_med_pay</vt:lpstr>
      <vt:lpstr>MC_Tree_1!MC_BP_C_ch11_wait_sr_T_ch11_sr_liq</vt:lpstr>
      <vt:lpstr>MC_Tree_1!MC_BP_C_ch11_wait_sr_T_ch11_sr_long</vt:lpstr>
      <vt:lpstr>MC_Tree_1!MC_BP_C_ch11_wait_sr_T_ch11_sr_reorg</vt:lpstr>
      <vt:lpstr>MC_Tree_1!MC_BP_C_ch11_wait_un_T_ch11_un_cram</vt:lpstr>
      <vt:lpstr>MC_Tree_1!MC_BP_C_ch11_wait_un_T_ch11_un_fav</vt:lpstr>
      <vt:lpstr>MC_Tree_1!MC_BP_C_ch11_wait_un_T_ch11_un_wipe</vt:lpstr>
      <vt:lpstr>MC_Tree_1!MC_BP_C_dip_senior_T_dip_sr_ch7</vt:lpstr>
      <vt:lpstr>MC_Tree_1!MC_BP_C_dip_senior_T_dip_sr_partial</vt:lpstr>
      <vt:lpstr>MC_Tree_1!MC_BP_C_dip_senior_T_dip_sr_reorg</vt:lpstr>
      <vt:lpstr>MC_Tree_1!MC_BP_C_dip_unsec_T_dip_un_cash</vt:lpstr>
      <vt:lpstr>MC_Tree_1!MC_BP_C_dip_unsec_T_dip_un_loss</vt:lpstr>
      <vt:lpstr>MC_Tree_1!MC_BP_C_dip_unsec_T_dip_un_swap</vt:lpstr>
      <vt:lpstr>MC_Tree_1!MC_BP_C_liq_senior_T_liq_sr_fire</vt:lpstr>
      <vt:lpstr>MC_Tree_1!MC_BP_C_liq_senior_T_liq_sr_orderly</vt:lpstr>
      <vt:lpstr>MC_Tree_1!MC_BP_C_liq_unsec_T_liq_un_some</vt:lpstr>
      <vt:lpstr>MC_Tree_1!MC_BP_C_liq_unsec_T_liq_un_zero</vt:lpstr>
      <vt:lpstr>MC_Tree_1!MC_BP_C_recovery_prepack_sr_C_timeline_sr_full</vt:lpstr>
      <vt:lpstr>MC_Tree_1!MC_BP_C_recovery_prepack_sr_C_timeline_sr_high</vt:lpstr>
      <vt:lpstr>MC_Tree_1!MC_BP_C_recovery_prepack_sr_T_prepack_sr_mod</vt:lpstr>
      <vt:lpstr>MC_Tree_1!MC_BP_C_recovery_prepack_un_T_prepack_un_equity</vt:lpstr>
      <vt:lpstr>MC_Tree_1!MC_BP_C_recovery_prepack_un_T_prepack_un_minimal</vt:lpstr>
      <vt:lpstr>MC_Tree_1!MC_BP_C_recovery_prepack_un_T_prepack_un_partial</vt:lpstr>
      <vt:lpstr>MC_Tree_1!MC_BP_C_restr_cds_C_cds_payout</vt:lpstr>
      <vt:lpstr>MC_Tree_1!MC_BP_C_restr_cds_T_cds_no_trigger</vt:lpstr>
      <vt:lpstr>MC_Tree_1!MC_BP_C_restr_cds_T_cds_survives</vt:lpstr>
      <vt:lpstr>MC_Tree_1!MC_BP_C_restr_senior_C_liq_senior</vt:lpstr>
      <vt:lpstr>MC_Tree_1!MC_BP_C_restr_senior_C_recovery_prepack_sr</vt:lpstr>
      <vt:lpstr>MC_Tree_1!MC_BP_C_restr_senior_D_ch11_senior</vt:lpstr>
      <vt:lpstr>MC_Tree_1!MC_BP_C_restr_unsec_C_liq_unsec</vt:lpstr>
      <vt:lpstr>MC_Tree_1!MC_BP_C_restr_unsec_C_recovery_prepack_un</vt:lpstr>
      <vt:lpstr>MC_Tree_1!MC_BP_C_restr_unsec_D_ch11_unsec</vt:lpstr>
      <vt:lpstr>MC_Tree_1!MC_BP_C_timeline_sr_full_T_prepack_sr_full_quick</vt:lpstr>
      <vt:lpstr>MC_Tree_1!MC_BP_C_timeline_sr_full_T_prepack_sr_full_slow</vt:lpstr>
      <vt:lpstr>MC_Tree_1!MC_BP_C_timeline_sr_high_T_prepack_sr_high_quick</vt:lpstr>
      <vt:lpstr>MC_Tree_1!MC_BP_C_timeline_sr_high_T_prepack_sr_high_slow</vt:lpstr>
      <vt:lpstr>MC_Tree_1!MC_BV_C_cds_payout_T_cds_high_pay</vt:lpstr>
      <vt:lpstr>MC_Tree_1!MC_BV_C_cds_payout_T_cds_low_pay</vt:lpstr>
      <vt:lpstr>MC_Tree_1!MC_BV_C_cds_payout_T_cds_med_pay</vt:lpstr>
      <vt:lpstr>MC_Tree_1!MC_BV_C_ch11_wait_sr_T_ch11_sr_liq</vt:lpstr>
      <vt:lpstr>MC_Tree_1!MC_BV_C_ch11_wait_sr_T_ch11_sr_long</vt:lpstr>
      <vt:lpstr>MC_Tree_1!MC_BV_C_ch11_wait_sr_T_ch11_sr_reorg</vt:lpstr>
      <vt:lpstr>MC_Tree_1!MC_BV_C_ch11_wait_un_T_ch11_un_cram</vt:lpstr>
      <vt:lpstr>MC_Tree_1!MC_BV_C_ch11_wait_un_T_ch11_un_fav</vt:lpstr>
      <vt:lpstr>MC_Tree_1!MC_BV_C_ch11_wait_un_T_ch11_un_wipe</vt:lpstr>
      <vt:lpstr>MC_Tree_1!MC_BV_C_dip_senior_T_dip_sr_ch7</vt:lpstr>
      <vt:lpstr>MC_Tree_1!MC_BV_C_dip_senior_T_dip_sr_partial</vt:lpstr>
      <vt:lpstr>MC_Tree_1!MC_BV_C_dip_senior_T_dip_sr_reorg</vt:lpstr>
      <vt:lpstr>MC_Tree_1!MC_BV_C_dip_unsec_T_dip_un_cash</vt:lpstr>
      <vt:lpstr>MC_Tree_1!MC_BV_C_dip_unsec_T_dip_un_loss</vt:lpstr>
      <vt:lpstr>MC_Tree_1!MC_BV_C_dip_unsec_T_dip_un_swap</vt:lpstr>
      <vt:lpstr>MC_Tree_1!MC_BV_C_liq_senior_T_liq_sr_fire</vt:lpstr>
      <vt:lpstr>MC_Tree_1!MC_BV_C_liq_senior_T_liq_sr_orderly</vt:lpstr>
      <vt:lpstr>MC_Tree_1!MC_BV_C_liq_unsec_T_liq_un_some</vt:lpstr>
      <vt:lpstr>MC_Tree_1!MC_BV_C_liq_unsec_T_liq_un_zero</vt:lpstr>
      <vt:lpstr>MC_Tree_1!MC_BV_C_recovery_prepack_sr_C_timeline_sr_full</vt:lpstr>
      <vt:lpstr>MC_Tree_1!MC_BV_C_recovery_prepack_sr_C_timeline_sr_high</vt:lpstr>
      <vt:lpstr>MC_Tree_1!MC_BV_C_recovery_prepack_sr_T_prepack_sr_mod</vt:lpstr>
      <vt:lpstr>MC_Tree_1!MC_BV_C_recovery_prepack_un_T_prepack_un_equity</vt:lpstr>
      <vt:lpstr>MC_Tree_1!MC_BV_C_recovery_prepack_un_T_prepack_un_minimal</vt:lpstr>
      <vt:lpstr>MC_Tree_1!MC_BV_C_recovery_prepack_un_T_prepack_un_partial</vt:lpstr>
      <vt:lpstr>MC_Tree_1!MC_BV_C_restr_cds_C_cds_payout</vt:lpstr>
      <vt:lpstr>MC_Tree_1!MC_BV_C_restr_cds_T_cds_no_trigger</vt:lpstr>
      <vt:lpstr>MC_Tree_1!MC_BV_C_restr_cds_T_cds_survives</vt:lpstr>
      <vt:lpstr>MC_Tree_1!MC_BV_C_restr_senior_C_liq_senior</vt:lpstr>
      <vt:lpstr>MC_Tree_1!MC_BV_C_restr_senior_C_recovery_prepack_sr</vt:lpstr>
      <vt:lpstr>MC_Tree_1!MC_BV_C_restr_senior_D_ch11_senior</vt:lpstr>
      <vt:lpstr>MC_Tree_1!MC_BV_C_restr_unsec_C_liq_unsec</vt:lpstr>
      <vt:lpstr>MC_Tree_1!MC_BV_C_restr_unsec_C_recovery_prepack_un</vt:lpstr>
      <vt:lpstr>MC_Tree_1!MC_BV_C_restr_unsec_D_ch11_unsec</vt:lpstr>
      <vt:lpstr>MC_Tree_1!MC_BV_C_timeline_sr_full_T_prepack_sr_full_quick</vt:lpstr>
      <vt:lpstr>MC_Tree_1!MC_BV_C_timeline_sr_full_T_prepack_sr_full_slow</vt:lpstr>
      <vt:lpstr>MC_Tree_1!MC_BV_C_timeline_sr_high_T_prepack_sr_high_quick</vt:lpstr>
      <vt:lpstr>MC_Tree_1!MC_BV_C_timeline_sr_high_T_prepack_sr_high_slow</vt:lpstr>
      <vt:lpstr>MC_Tree_1!MC_BV_D_ch11_senior_C_ch11_wait_sr</vt:lpstr>
      <vt:lpstr>MC_Tree_1!MC_BV_D_ch11_senior_C_dip_senior</vt:lpstr>
      <vt:lpstr>MC_Tree_1!MC_BV_D_ch11_unsec_C_ch11_wait_un</vt:lpstr>
      <vt:lpstr>MC_Tree_1!MC_BV_D_ch11_unsec_C_dip_unsec</vt:lpstr>
      <vt:lpstr>MC_Tree_1!MC_BV_D_root_C_restr_cds</vt:lpstr>
      <vt:lpstr>MC_Tree_1!MC_BV_D_root_C_restr_senior</vt:lpstr>
      <vt:lpstr>MC_Tree_1!MC_BV_D_root_C_restr_unsec</vt:lpstr>
      <vt:lpstr>MC_Tree_1!MC_BV_D_root_T_no_position</vt:lpstr>
      <vt:lpstr>MC_Tree_1!MC_N_C_cds_payout</vt:lpstr>
      <vt:lpstr>MC_Tree_1!MC_N_C_ch11_wait_sr</vt:lpstr>
      <vt:lpstr>MC_Tree_1!MC_N_C_ch11_wait_un</vt:lpstr>
      <vt:lpstr>MC_Tree_1!MC_N_C_dip_senior</vt:lpstr>
      <vt:lpstr>MC_Tree_1!MC_N_C_dip_unsec</vt:lpstr>
      <vt:lpstr>MC_Tree_1!MC_N_C_liq_senior</vt:lpstr>
      <vt:lpstr>MC_Tree_1!MC_N_C_liq_unsec</vt:lpstr>
      <vt:lpstr>MC_Tree_1!MC_N_C_recovery_prepack_sr</vt:lpstr>
      <vt:lpstr>MC_Tree_1!MC_N_C_recovery_prepack_un</vt:lpstr>
      <vt:lpstr>MC_Tree_1!MC_N_C_restr_cds</vt:lpstr>
      <vt:lpstr>MC_Tree_1!MC_N_C_restr_senior</vt:lpstr>
      <vt:lpstr>MC_Tree_1!MC_N_C_restr_unsec</vt:lpstr>
      <vt:lpstr>MC_Tree_1!MC_N_C_timeline_sr_full</vt:lpstr>
      <vt:lpstr>MC_Tree_1!MC_N_C_timeline_sr_high</vt:lpstr>
      <vt:lpstr>MC_Tree_1!MC_N_D_ch11_senior</vt:lpstr>
      <vt:lpstr>MC_Tree_1!MC_N_D_ch11_unsec</vt:lpstr>
      <vt:lpstr>MC_Tree_1!MC_N_D_root</vt:lpstr>
      <vt:lpstr>MC_Tree_1!MC_NP_T_cds_high_pay</vt:lpstr>
      <vt:lpstr>MC_Tree_1!MC_NP_T_cds_low_pay</vt:lpstr>
      <vt:lpstr>MC_Tree_1!MC_NP_T_cds_med_pay</vt:lpstr>
      <vt:lpstr>MC_Tree_1!MC_NP_T_cds_no_trigger</vt:lpstr>
      <vt:lpstr>MC_Tree_1!MC_NP_T_cds_survives</vt:lpstr>
      <vt:lpstr>MC_Tree_1!MC_NP_T_ch11_sr_liq</vt:lpstr>
      <vt:lpstr>MC_Tree_1!MC_NP_T_ch11_sr_long</vt:lpstr>
      <vt:lpstr>MC_Tree_1!MC_NP_T_ch11_sr_reorg</vt:lpstr>
      <vt:lpstr>MC_Tree_1!MC_NP_T_ch11_un_cram</vt:lpstr>
      <vt:lpstr>MC_Tree_1!MC_NP_T_ch11_un_fav</vt:lpstr>
      <vt:lpstr>MC_Tree_1!MC_NP_T_ch11_un_wipe</vt:lpstr>
      <vt:lpstr>MC_Tree_1!MC_NP_T_dip_sr_ch7</vt:lpstr>
      <vt:lpstr>MC_Tree_1!MC_NP_T_dip_sr_partial</vt:lpstr>
      <vt:lpstr>MC_Tree_1!MC_NP_T_dip_sr_reorg</vt:lpstr>
      <vt:lpstr>MC_Tree_1!MC_NP_T_dip_un_cash</vt:lpstr>
      <vt:lpstr>MC_Tree_1!MC_NP_T_dip_un_loss</vt:lpstr>
      <vt:lpstr>MC_Tree_1!MC_NP_T_dip_un_swap</vt:lpstr>
      <vt:lpstr>MC_Tree_1!MC_NP_T_liq_sr_fire</vt:lpstr>
      <vt:lpstr>MC_Tree_1!MC_NP_T_liq_sr_orderly</vt:lpstr>
      <vt:lpstr>MC_Tree_1!MC_NP_T_liq_un_some</vt:lpstr>
      <vt:lpstr>MC_Tree_1!MC_NP_T_liq_un_zero</vt:lpstr>
      <vt:lpstr>MC_Tree_1!MC_NP_T_no_position</vt:lpstr>
      <vt:lpstr>MC_Tree_1!MC_NP_T_prepack_sr_full_quick</vt:lpstr>
      <vt:lpstr>MC_Tree_1!MC_NP_T_prepack_sr_full_slow</vt:lpstr>
      <vt:lpstr>MC_Tree_1!MC_NP_T_prepack_sr_high_quick</vt:lpstr>
      <vt:lpstr>MC_Tree_1!MC_NP_T_prepack_sr_high_slow</vt:lpstr>
      <vt:lpstr>MC_Tree_1!MC_NP_T_prepack_sr_mod</vt:lpstr>
      <vt:lpstr>MC_Tree_1!MC_NP_T_prepack_un_equity</vt:lpstr>
      <vt:lpstr>MC_Tree_1!MC_NP_T_prepack_un_minimal</vt:lpstr>
      <vt:lpstr>MC_Tree_1!MC_NP_T_prepack_un_partial</vt:lpstr>
      <vt:lpstr>MC_Tree_1!MC_V_C_cds_payout</vt:lpstr>
      <vt:lpstr>MC_Tree_1!MC_V_C_ch11_wait_sr</vt:lpstr>
      <vt:lpstr>MC_Tree_1!MC_V_C_ch11_wait_un</vt:lpstr>
      <vt:lpstr>MC_Tree_1!MC_V_C_dip_senior</vt:lpstr>
      <vt:lpstr>MC_Tree_1!MC_V_C_dip_unsec</vt:lpstr>
      <vt:lpstr>MC_Tree_1!MC_V_C_liq_senior</vt:lpstr>
      <vt:lpstr>MC_Tree_1!MC_V_C_liq_unsec</vt:lpstr>
      <vt:lpstr>MC_Tree_1!MC_V_C_recovery_prepack_sr</vt:lpstr>
      <vt:lpstr>MC_Tree_1!MC_V_C_recovery_prepack_un</vt:lpstr>
      <vt:lpstr>MC_Tree_1!MC_V_C_restr_cds</vt:lpstr>
      <vt:lpstr>MC_Tree_1!MC_V_C_restr_senior</vt:lpstr>
      <vt:lpstr>MC_Tree_1!MC_V_C_restr_unsec</vt:lpstr>
      <vt:lpstr>MC_Tree_1!MC_V_C_timeline_sr_full</vt:lpstr>
      <vt:lpstr>MC_Tree_1!MC_V_C_timeline_sr_high</vt:lpstr>
      <vt:lpstr>MC_Tree_1!MC_V_D_ch11_senior</vt:lpstr>
      <vt:lpstr>MC_Tree_1!MC_V_D_ch11_unsec</vt:lpstr>
      <vt:lpstr>MC_Tree_1!MC_V_D_root</vt:lpstr>
      <vt:lpstr>MC_Tree_1!MC_V_T_cds_high_pay</vt:lpstr>
      <vt:lpstr>MC_Tree_1!MC_V_T_cds_low_pay</vt:lpstr>
      <vt:lpstr>MC_Tree_1!MC_V_T_cds_med_pay</vt:lpstr>
      <vt:lpstr>MC_Tree_1!MC_V_T_cds_no_trigger</vt:lpstr>
      <vt:lpstr>MC_Tree_1!MC_V_T_cds_survives</vt:lpstr>
      <vt:lpstr>MC_Tree_1!MC_V_T_ch11_sr_liq</vt:lpstr>
      <vt:lpstr>MC_Tree_1!MC_V_T_ch11_sr_long</vt:lpstr>
      <vt:lpstr>MC_Tree_1!MC_V_T_ch11_sr_reorg</vt:lpstr>
      <vt:lpstr>MC_Tree_1!MC_V_T_ch11_un_cram</vt:lpstr>
      <vt:lpstr>MC_Tree_1!MC_V_T_ch11_un_fav</vt:lpstr>
      <vt:lpstr>MC_Tree_1!MC_V_T_ch11_un_wipe</vt:lpstr>
      <vt:lpstr>MC_Tree_1!MC_V_T_dip_sr_ch7</vt:lpstr>
      <vt:lpstr>MC_Tree_1!MC_V_T_dip_sr_partial</vt:lpstr>
      <vt:lpstr>MC_Tree_1!MC_V_T_dip_sr_reorg</vt:lpstr>
      <vt:lpstr>MC_Tree_1!MC_V_T_dip_un_cash</vt:lpstr>
      <vt:lpstr>MC_Tree_1!MC_V_T_dip_un_loss</vt:lpstr>
      <vt:lpstr>MC_Tree_1!MC_V_T_dip_un_swap</vt:lpstr>
      <vt:lpstr>MC_Tree_1!MC_V_T_liq_sr_fire</vt:lpstr>
      <vt:lpstr>MC_Tree_1!MC_V_T_liq_sr_orderly</vt:lpstr>
      <vt:lpstr>MC_Tree_1!MC_V_T_liq_un_some</vt:lpstr>
      <vt:lpstr>MC_Tree_1!MC_V_T_liq_un_zero</vt:lpstr>
      <vt:lpstr>MC_Tree_1!MC_V_T_no_position</vt:lpstr>
      <vt:lpstr>MC_Tree_1!MC_V_T_prepack_sr_full_quick</vt:lpstr>
      <vt:lpstr>MC_Tree_1!MC_V_T_prepack_sr_full_slow</vt:lpstr>
      <vt:lpstr>MC_Tree_1!MC_V_T_prepack_sr_high_quick</vt:lpstr>
      <vt:lpstr>MC_Tree_1!MC_V_T_prepack_sr_high_slow</vt:lpstr>
      <vt:lpstr>MC_Tree_1!MC_V_T_prepack_sr_mod</vt:lpstr>
      <vt:lpstr>MC_Tree_1!MC_V_T_prepack_un_equity</vt:lpstr>
      <vt:lpstr>MC_Tree_1!MC_V_T_prepack_un_minimal</vt:lpstr>
      <vt:lpstr>MC_Tree_1!MC_V_T_prepack_un_partial</vt:lpstr>
      <vt:lpstr>ProvideDipFinancing15mCost</vt:lpstr>
      <vt:lpstr>ProvideDipFinancing8mCost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2026-03-27T14:35:27Z</dcterms:created>
  <dcterms:modified xsi:type="dcterms:W3CDTF">2026-03-27T14:35:43Z</dcterms:modified>
</cp:coreProperties>
</file>