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C4295379-B020-4ECC-AC93-CA49F06E9393}" xr6:coauthVersionLast="47" xr6:coauthVersionMax="47" xr10:uidLastSave="{00000000-0000-0000-0000-000000000000}"/>
  <bookViews>
    <workbookView xWindow="-98" yWindow="-98" windowWidth="21795" windowHeight="12975" firstSheet="2" activeTab="2" xr2:uid="{EF4C41D6-6F5C-4981-8D4F-1FBE29B23A7B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_MC_Calc!$A$1:$AK$1</definedName>
    <definedName name="AnalysisMonths">MC_Tree_1!$C$17</definedName>
    <definedName name="CloudCostPerRack">MC_Tree_1!$C$16</definedName>
    <definedName name="ColoPricePerRack">MC_Tree_1!$C$15</definedName>
    <definedName name="CostPerRack">MC_Tree_1!$C$6</definedName>
    <definedName name="LandBuildingCost">MC_Tree_1!$C$11</definedName>
    <definedName name="MC_BD_D_root_C_cloud" localSheetId="3">MC_Tree_1!$C$46</definedName>
    <definedName name="MC_BD_D_root_C_colo" localSheetId="3">MC_Tree_1!$C$40</definedName>
    <definedName name="MC_BD_D_root_C_tier3" localSheetId="3">MC_Tree_1!$C$32</definedName>
    <definedName name="MC_BD_D_root_C_tier4" localSheetId="3">MC_Tree_1!$C$22</definedName>
    <definedName name="MC_BP_C_cloud_T_cloud_lockin" localSheetId="3">MC_Tree_1!$D$50</definedName>
    <definedName name="MC_BP_C_cloud_T_cloud_rise" localSheetId="3">MC_Tree_1!$D$48</definedName>
    <definedName name="MC_BP_C_cloud_T_cloud_stable" localSheetId="3">MC_Tree_1!$D$44</definedName>
    <definedName name="MC_BP_C_colo_T_colo_good" localSheetId="3">MC_Tree_1!$D$38</definedName>
    <definedName name="MC_BP_C_colo_T_colo_squeeze" localSheetId="3">MC_Tree_1!$D$42</definedName>
    <definedName name="MC_BP_C_tier3_T_t3_high" localSheetId="3">MC_Tree_1!$D$30</definedName>
    <definedName name="MC_BP_C_tier3_T_t3_low" localSheetId="3">MC_Tree_1!$D$36</definedName>
    <definedName name="MC_BP_C_tier3_T_t3_med" localSheetId="3">MC_Tree_1!$D$34</definedName>
    <definedName name="MC_BP_C_tier4_T_t4_high" localSheetId="3">MC_Tree_1!$D$20</definedName>
    <definedName name="MC_BP_C_tier4_T_t4_low" localSheetId="3">MC_Tree_1!$D$26</definedName>
    <definedName name="MC_BP_C_tier4_T_t4_med" localSheetId="3">MC_Tree_1!$D$24</definedName>
    <definedName name="MC_BV_C_cloud_T_cloud_lockin" localSheetId="3">MC_Tree_1!$D$51</definedName>
    <definedName name="MC_BV_C_cloud_T_cloud_rise" localSheetId="3">MC_Tree_1!$D$49</definedName>
    <definedName name="MC_BV_C_cloud_T_cloud_stable" localSheetId="3">MC_Tree_1!$D$45</definedName>
    <definedName name="MC_BV_C_colo_T_colo_good" localSheetId="3">MC_Tree_1!$D$39</definedName>
    <definedName name="MC_BV_C_colo_T_colo_squeeze" localSheetId="3">MC_Tree_1!$D$43</definedName>
    <definedName name="MC_BV_C_tier3_T_t3_high" localSheetId="3">MC_Tree_1!$D$31</definedName>
    <definedName name="MC_BV_C_tier3_T_t3_low" localSheetId="3">MC_Tree_1!$D$37</definedName>
    <definedName name="MC_BV_C_tier3_T_t3_med" localSheetId="3">MC_Tree_1!$D$35</definedName>
    <definedName name="MC_BV_C_tier4_T_t4_high" localSheetId="3">MC_Tree_1!$D$21</definedName>
    <definedName name="MC_BV_C_tier4_T_t4_low" localSheetId="3">MC_Tree_1!$D$27</definedName>
    <definedName name="MC_BV_C_tier4_T_t4_med" localSheetId="3">MC_Tree_1!$D$25</definedName>
    <definedName name="MC_BV_D_root_C_cloud" localSheetId="3">MC_Tree_1!$C$47</definedName>
    <definedName name="MC_BV_D_root_C_colo" localSheetId="3">MC_Tree_1!$C$41</definedName>
    <definedName name="MC_BV_D_root_C_tier3" localSheetId="3">MC_Tree_1!$C$33</definedName>
    <definedName name="MC_BV_D_root_C_tier4" localSheetId="3">MC_Tree_1!$C$23</definedName>
    <definedName name="MC_N_C_cloud" localSheetId="3">MC_Tree_1!$D$46</definedName>
    <definedName name="MC_N_C_colo" localSheetId="3">MC_Tree_1!$D$40</definedName>
    <definedName name="MC_N_C_tier3" localSheetId="3">MC_Tree_1!$D$32</definedName>
    <definedName name="MC_N_C_tier4" localSheetId="3">MC_Tree_1!$D$22</definedName>
    <definedName name="MC_N_D_root" localSheetId="3">MC_Tree_1!$C$28</definedName>
    <definedName name="MC_NP_T_cloud_lockin" localSheetId="3">MC_Tree_1!$E$50</definedName>
    <definedName name="MC_NP_T_cloud_rise" localSheetId="3">MC_Tree_1!$E$48</definedName>
    <definedName name="MC_NP_T_cloud_stable" localSheetId="3">MC_Tree_1!$E$44</definedName>
    <definedName name="MC_NP_T_colo_good" localSheetId="3">MC_Tree_1!$E$38</definedName>
    <definedName name="MC_NP_T_colo_squeeze" localSheetId="3">MC_Tree_1!$E$42</definedName>
    <definedName name="MC_NP_T_t3_high" localSheetId="3">MC_Tree_1!$E$30</definedName>
    <definedName name="MC_NP_T_t3_low" localSheetId="3">MC_Tree_1!$E$36</definedName>
    <definedName name="MC_NP_T_t3_med" localSheetId="3">MC_Tree_1!$E$34</definedName>
    <definedName name="MC_NP_T_t4_high" localSheetId="3">MC_Tree_1!$E$20</definedName>
    <definedName name="MC_NP_T_t4_low" localSheetId="3">MC_Tree_1!$E$26</definedName>
    <definedName name="MC_NP_T_t4_med" localSheetId="3">MC_Tree_1!$E$24</definedName>
    <definedName name="MC_V_C_cloud" localSheetId="3">MC_Tree_1!$D$47</definedName>
    <definedName name="MC_V_C_colo" localSheetId="3">MC_Tree_1!$D$41</definedName>
    <definedName name="MC_V_C_tier3" localSheetId="3">MC_Tree_1!$D$33</definedName>
    <definedName name="MC_V_C_tier4" localSheetId="3">MC_Tree_1!$D$23</definedName>
    <definedName name="MC_V_D_root" localSheetId="3">MC_Tree_1!$C$29</definedName>
    <definedName name="MC_V_T_cloud_lockin" localSheetId="3">MC_Tree_1!$E$51</definedName>
    <definedName name="MC_V_T_cloud_rise" localSheetId="3">MC_Tree_1!$E$49</definedName>
    <definedName name="MC_V_T_cloud_stable" localSheetId="3">MC_Tree_1!$E$45</definedName>
    <definedName name="MC_V_T_colo_good" localSheetId="3">MC_Tree_1!$E$39</definedName>
    <definedName name="MC_V_T_colo_squeeze" localSheetId="3">MC_Tree_1!$E$43</definedName>
    <definedName name="MC_V_T_t3_high" localSheetId="3">MC_Tree_1!$E$31</definedName>
    <definedName name="MC_V_T_t3_low" localSheetId="3">MC_Tree_1!$E$37</definedName>
    <definedName name="MC_V_T_t3_med" localSheetId="3">MC_Tree_1!$E$35</definedName>
    <definedName name="MC_V_T_t4_high" localSheetId="3">MC_Tree_1!$E$21</definedName>
    <definedName name="MC_V_T_t4_low" localSheetId="3">MC_Tree_1!$E$27</definedName>
    <definedName name="MC_V_T_t4_med" localSheetId="3">MC_Tree_1!$E$25</definedName>
    <definedName name="NetworkCost">MC_Tree_1!$C$12</definedName>
    <definedName name="NumRacks">MC_Tree_1!$C$8</definedName>
    <definedName name="PowerCostKW">MC_Tree_1!$C$7</definedName>
    <definedName name="PowerPerRack">MC_Tree_1!$C$14</definedName>
    <definedName name="PricePerRack">MC_Tree_1!$C$10</definedName>
    <definedName name="PUE">MC_Tree_1!$C$9</definedName>
    <definedName name="SLAPenaltyRate">MC_Tree_1!$C$13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3" l="1"/>
  <c r="D31" i="3"/>
  <c r="D39" i="3"/>
  <c r="D21" i="3"/>
  <c r="D27" i="3"/>
  <c r="V1" i="4" s="1"/>
  <c r="C23" i="3"/>
  <c r="W1" i="4" s="1"/>
  <c r="D49" i="3"/>
  <c r="D1" i="4" s="1"/>
  <c r="D51" i="3"/>
  <c r="C33" i="3"/>
  <c r="D25" i="3"/>
  <c r="T1" i="4" s="1"/>
  <c r="D45" i="3"/>
  <c r="D37" i="3"/>
  <c r="P1" i="4" s="1"/>
  <c r="D43" i="3"/>
  <c r="J1" i="4" s="1"/>
  <c r="Z1" i="4"/>
  <c r="Y1" i="4"/>
  <c r="X1" i="4"/>
  <c r="U1" i="4"/>
  <c r="S1" i="4"/>
  <c r="R1" i="4"/>
  <c r="Q1" i="4"/>
  <c r="O1" i="4"/>
  <c r="N1" i="4"/>
  <c r="M1" i="4"/>
  <c r="L1" i="4"/>
  <c r="K1" i="4"/>
  <c r="I1" i="4"/>
  <c r="H1" i="4"/>
  <c r="G1" i="4"/>
  <c r="F1" i="4"/>
  <c r="E1" i="4"/>
  <c r="C1" i="4"/>
  <c r="B1" i="4"/>
  <c r="A1" i="4"/>
  <c r="E51" i="3"/>
  <c r="E42" i="3"/>
  <c r="D33" i="3"/>
  <c r="D23" i="3"/>
  <c r="C22" i="3"/>
  <c r="E30" i="3"/>
  <c r="E48" i="3"/>
  <c r="E38" i="3"/>
  <c r="C29" i="3"/>
  <c r="D47" i="3"/>
  <c r="E27" i="3"/>
  <c r="E26" i="3"/>
  <c r="C46" i="3"/>
  <c r="E35" i="3"/>
  <c r="C40" i="3"/>
  <c r="E43" i="3"/>
  <c r="C32" i="3"/>
  <c r="E50" i="3"/>
  <c r="D41" i="3"/>
  <c r="E31" i="3"/>
  <c r="E21" i="3"/>
  <c r="E49" i="3"/>
  <c r="E39" i="3"/>
  <c r="E20" i="3"/>
  <c r="E37" i="3"/>
  <c r="E45" i="3"/>
  <c r="E36" i="3"/>
  <c r="E44" i="3"/>
  <c r="E25" i="3"/>
  <c r="E34" i="3"/>
  <c r="E24" i="3"/>
</calcChain>
</file>

<file path=xl/sharedStrings.xml><?xml version="1.0" encoding="utf-8"?>
<sst xmlns="http://schemas.openxmlformats.org/spreadsheetml/2006/main" count="75" uniqueCount="70">
  <si>
    <t>{"_v":2,"trees":{"MC_Tree_1":"{\n  \"RootId\": \"D_root\",\n  \"Nodes\": {\n    \"D_root\": {\n      \"type\": \"decision\",\n      \"id\": \"D_root\",\n      \"name\": \"Data Center Strategy\",\n      \"options\": [\n        {\n          \"name\": \"Build Tier IV Data Center\",\n          \"childId\": \"C_tier4\",\n          \"value\": -22500000\n        },\n        {\n          \"name\": \"Build Tier III Data Center\",\n          \"childId\": \"C_tier3\",\n          \"value\": -17250000\n        },\n        {\n          \"name\": \"Colocation Partnership\",\n          \"childId\": \"C_colo\",\n          \"value\": 0\n        },\n        {\n          \"name\": \"Cloud-Only Infrastructure\",\n          \"childId\": \"C_cloud\",\n          \"value\": 0\n        }\n      ]\n    },\n    \"C_tier4\": {\n      \"type\": \"chance\",\n      \"id\": \"C_tier4\",\n      \"name\": \"Tier IV Demand Scenario\",\n      \"branches\": [\n        {\n          \"name\": \"High Demand (90% Fill)\",\n          \"probability\": 0.4,\n          \"childId\": \"T_t4_high\",\n          \"value\": 35100000\n        },\n        {\n          \"name\": \"Medium Demand (65% Fill)\",\n          \"probability\": 0.4,\n          \"childId\": \"T_t4_med\",\n          \"value\": 18900000\n        },\n        {\n          \"name\": \"Low Demand (40% Fill)\",\n          \"probability\": 0.2,\n          \"childId\": \"T_t4_low\",\n          \"value\": 2700000\n        }\n      ]\n    },\n    \"T_t4_high\": {\n      \"type\": \"terminal\",\n      \"id\": \"T_t4_high\",\n      \"name\": \"Tier IV - High Demand\",\n      \"value\": 0\n    },\n    \"T_t4_med\": {\n      \"type\": \"terminal\",\n      \"id\": \"T_t4_med\",\n      \"name\": \"Tier IV - Medium Demand\",\n      \"value\": 0\n    },\n    \"T_t4_low\": {\n      \"type\": \"terminal\",\n      \"id\": \"T_t4_low\",\n      \"name\": \"Tier IV - Low Demand\",\n      \"value\": 0\n    },\n    \"C_tier3\": {\n      \"type\": \"chance\",\n      \"id\": \"C_tier3\",\n      \"name\": \"Tier III Demand Scenario\",\n      \"branches\": [\n        {\n          \"name\": \"High Demand (90% Fill)\",\n          \"probability\": 0.35,\n          \"childId\": \"T_t3_high\",\n          \"value\": 28350000\n        },\n        {\n          \"name\": \"Medium Demand (65% Fill)\",\n          \"probability\": 0.45,\n          \"childId\": \"T_t3_med\",\n          \"value\": 14175000\n        },\n        {\n          \"name\": \"Low Demand (40% Fill)\",\n          \"probability\": 0.2,\n          \"childId\": \"T_t3_low\",\n          \"value\": 1350000\n        }\n      ]\n    },\n    \"T_t3_high\": {\n      \"type\": \"terminal\",\n      \"id\": \"T_t3_high\",\n      \"name\": \"Tier III - High Demand\",\n      \"value\": 0\n    },\n    \"T_t3_med\": {\n      \"type\": \"terminal\",\n      \"id\": \"T_t3_med\",\n      \"name\": \"Tier III - Medium Demand\",\n      \"value\": 0\n    },\n    \"T_t3_low\": {\n      \"type\": \"terminal\",\n      \"id\": \"T_t3_low\",\n      \"name\": \"Tier III - Low Demand\",\n      \"value\": 0\n    },\n    \"C_colo\": {\n      \"type\": \"chance\",\n      \"id\": \"C_colo\",\n      \"name\": \"Colocation Outcome\",\n      \"branches\": [\n        {\n          \"name\": \"Scales Well\",\n          \"probability\": 0.5,\n          \"childId\": \"T_colo_good\",\n          \"value\": 6000000\n        },\n        {\n          \"name\": \"Margin Squeeze\",\n          \"probability\": 0.5,\n          \"childId\": \"T_colo_squeeze\",\n          \"value\": -3000000\n        }\n      ]\n    },\n    \"T_colo_good\": {\n      \"type\": \"terminal\",\n      \"id\": \"T_colo_good\",\n      \"name\": \"Colo - Scales Well\",\n      \"value\": 0\n    },\n    \"T_colo_squeeze\": {\n      \"type\": \"terminal\",\n      \"id\": \"T_colo_squeeze\",\n      \"name\": \"Colo - Margin Squeeze\",\n      \"value\": 0\n    },\n    \"C_cloud\": {\n      \"type\": \"chance\",\n      \"id\": \"C_cloud\",\n      \"name\": \"Cloud Cost Scenario\",\n      \"branches\": [\n        {\n          \"name\": \"Costs Stable\",\n          \"probability\": 0.4,\n          \"childId\": \"T_cloud_stable\",\n          \"value\": -5000000\n        },\n        {\n          \"name\": \"Costs Rise\",\n          \"probability\": 0.35,\n          \"childId\": \"T_cloud_rise\",\n          \"value\": -15000000\n        },\n        {\n          \"name\": \"Vendor Lock-in\",\n          \"probability\": 0.25,\n          \"childId\": \"T_cloud_lockin\",\n          \"value\": -25000000\n        }\n      ]\n    },\n    \"T_cloud_stable\": {\n      \"type\": \"terminal\",\n      \"id\": \"T_cloud_stable\",\n      \"name\": \"Cloud - Stable Costs\",\n      \"value\": 0\n    },\n    \"T_cloud_rise\": {\n      \"type\": \"terminal\",\n      \"id\": \"T_cloud_rise\",\n      \"name\": \"Cloud - Rising Costs\",\n      \"value\": 0\n    },\n    \"T_cloud_lockin\": {\n      \"type\": \"terminal\",\n      \"id\": \"T_cloud_lockin\",\n      \"name\": \"Cloud - Vendor Lock-in\",\n      \"value\": 0\n    }\n  },\n  \"Settings\": {\n    \"ModelName\": \"Data Center Build\",\n    \"CalculationMethod\": 0,\n    \"Maximize\": true,\n    \"UtilityConfig\": null,\n    \"Display\": {\n      \"DecimalPlaces\": 0,\n      \"ShowExpectedValues\": true,\n      \"ShowOptimalLabels\": true,\n      \"ShowRollbackValues\": true,\n      \"CalculatedValueFormat\": \"\\\"$\\\"#,##0\",\n      \"CalculatedProbabilityFormat\": \"0.0%\",\n      \"InputValueFormat\": \"\\\"$\\\"#,##0\",\n      \"InputProbabilityFormat\": \"0.0%\",\n      \"CalculatedValuesLabel\": \"\",\n      \"TreeStartRow\": 20\n    },\n    \"ChanceProbabilities\": 1,\n    \"ProbabilityTolerance\": 0.001,\n    \"Simulation\": {\n      \"CalculationMode\": 0,\n      \"DecisionMode\": 0\n    }\n  },\n  \"NodeMetadata\": {},\n  \"UserFormulas\": {\n    \"MC_BV_D_root_C_tier4\": \"=-CostPerRack*NumRacks-LandBuildingCost\",\n    \"MC_BV_D_root_C_tier3\": \"=-CostPerRack*NumRacks*0.7-LandBuildingCost*0.8\",\n    \"MC_BV_C_tier4_T_t4_high\": \"=(PricePerRack*NumRacks*0.9-PowerCostKW*PowerPerRack*NumRacks*PUE-NetworkCost)*AnalysisMonths\",\n    \"MC_BV_C_tier4_T_t4_med\": \"=(PricePerRack*NumRacks*0.65-PowerCostKW*PowerPerRack*NumRacks*PUE-NetworkCost)*AnalysisMonths\",\n    \"MC_BV_C_tier4_T_t4_low\": \"=(PricePerRack*NumRacks*0.4-PowerCostKW*PowerPerRack*NumRacks*PUE-NetworkCost)*AnalysisMonths\",\n    \"MC_BV_C_tier3_T_t3_high\": \"=(PricePerRack*0.85*NumRacks*0.9-PowerCostKW*PowerPerRack*NumRacks*PUE*0.7-NetworkCost)*AnalysisMonths\",\n    \"MC_BV_C_tier3_T_t3_med\": \"=(PricePerRack*0.85*NumRacks*0.65-PowerCostKW*PowerPerRack*NumRacks*PUE*0.7-NetworkCost)*AnalysisMonths\",\n    \"MC_BV_C_tier3_T_t3_low\": \"=(PricePerRack*0.85*NumRacks*0.4-PowerCostKW*PowerPerRack*NumRacks*PUE*0.7-NetworkCost)*AnalysisMonths\",\n    \"MC_BV_C_colo_T_colo_good\": \"=(PricePerRack-ColoPricePerRack)*NumRacks*0.8*AnalysisMonths-NetworkCost*AnalysisMonths\",\n    \"MC_BV_C_colo_T_colo_squeeze\": \"=(PricePerRack-ColoPricePerRack*1.2)*NumRacks*0.5*AnalysisMonths-NetworkCost*AnalysisMonths\",\n    \"MC_BV_C_cloud_T_cloud_stable\": \"=(PricePerRack*NumRacks*0.7-CloudCostPerRack*NumRacks*0.7)*AnalysisMonths\",\n    \"MC_BV_C_cloud_T_cloud_rise\": \"=(PricePerRack*NumRacks*0.7-CloudCostPerRack*1.3*NumRacks*0.7)*AnalysisMonths\",\n    \"MC_BV_C_cloud_T_cloud_lockin\": \"=(PricePerRack*NumRacks*0.7-CloudCostPerRack*1.6*NumRacks*0.7)*AnalysisMonths\"\n  }\n}"}}</t>
  </si>
  <si>
    <t>Tier IV Demand Scenario</t>
  </si>
  <si>
    <t>Data Center Strategy</t>
  </si>
  <si>
    <t>Tier III Demand Scenario</t>
  </si>
  <si>
    <t>Colocation Outcome</t>
  </si>
  <si>
    <t>Cloud Cost Scenario</t>
  </si>
  <si>
    <t>Data Center Build — Control Panel</t>
  </si>
  <si>
    <t>Adjust parameters below to update the decision tree instantly</t>
  </si>
  <si>
    <t>Parameter</t>
  </si>
  <si>
    <t>Value</t>
  </si>
  <si>
    <t>Units</t>
  </si>
  <si>
    <t>Notes</t>
  </si>
  <si>
    <t>Cost per Rack (Build)</t>
  </si>
  <si>
    <t>$</t>
  </si>
  <si>
    <t>Infrastructure cost per rack position</t>
  </si>
  <si>
    <t>Power Cost per kW/Month</t>
  </si>
  <si>
    <t>$/mo</t>
  </si>
  <si>
    <t>Electricity cost per kW per month</t>
  </si>
  <si>
    <t>Number of Racks</t>
  </si>
  <si>
    <t>racks</t>
  </si>
  <si>
    <t>Total rack positions to deploy</t>
  </si>
  <si>
    <t>Cooling Efficiency (PUE)</t>
  </si>
  <si>
    <t>ratio</t>
  </si>
  <si>
    <t>Power Usage Effectiveness (1.0 = perfect)</t>
  </si>
  <si>
    <t>Customer Price per Rack/Month</t>
  </si>
  <si>
    <t>Monthly revenue per leased rack</t>
  </si>
  <si>
    <t>Land and Building Cost</t>
  </si>
  <si>
    <t>Site acquisition and construction</t>
  </si>
  <si>
    <t>Network Connectivity Cost/Month</t>
  </si>
  <si>
    <t>Fiber, transit, and peering costs</t>
  </si>
  <si>
    <t>SLA Penalty Rate</t>
  </si>
  <si>
    <t>%</t>
  </si>
  <si>
    <t>Revenue penalty per SLA violation</t>
  </si>
  <si>
    <t>Power per Rack (kW)</t>
  </si>
  <si>
    <t>kW</t>
  </si>
  <si>
    <t>Average power draw per rack</t>
  </si>
  <si>
    <t>Colocation Price per Rack/Month</t>
  </si>
  <si>
    <t>Third-party colo provider rate</t>
  </si>
  <si>
    <t>Cloud Cost per Rack Equivalent/Mo</t>
  </si>
  <si>
    <t>Cloud infrastructure equivalent cost</t>
  </si>
  <si>
    <t>Analysis Period (Months)</t>
  </si>
  <si>
    <t>months</t>
  </si>
  <si>
    <t>5-year analysis horizon</t>
  </si>
  <si>
    <t>Data Center Build</t>
  </si>
  <si>
    <t>ModelChoice Example Model — Control Panel Demo</t>
  </si>
  <si>
    <t>Background</t>
  </si>
  <si>
    <t>A managed services provider needs to expand its infrastructure capacity to</t>
  </si>
  <si>
    <t>serve growing demand for hosting, cloud, and colocation services. The company</t>
  </si>
  <si>
    <t>must choose between building its own facility, partnering with a colocation</t>
  </si>
  <si>
    <t>provider, or going cloud-only. The options are:</t>
  </si>
  <si>
    <t xml:space="preserve">  1. Build Tier IV data center — highest reliability (99.995% uptime)</t>
  </si>
  <si>
    <t xml:space="preserve">  2. Build Tier III data center — good reliability at lower cost</t>
  </si>
  <si>
    <t xml:space="preserve">  3. Colocation partnership — lease space from an existing provider</t>
  </si>
  <si>
    <t xml:space="preserve">  4. Cloud-only — use public cloud infrastructure exclusively</t>
  </si>
  <si>
    <t>Control Panel Feature</t>
  </si>
  <si>
    <t>This example demonstrates the Control Panel feature. The tree sheet has a</t>
  </si>
  <si>
    <t>parameter table above the decision tree. Cost per rack, power costs, and</t>
  </si>
  <si>
    <t>customer pricing are defined ONCE and referenced by MULTIPLE branches.</t>
  </si>
  <si>
    <t>Changing a single parameter instantly updates all linked values.</t>
  </si>
  <si>
    <t>Key reused parameters:</t>
  </si>
  <si>
    <t xml:space="preserve">  • Cost per Rack — scales build cost for both Tier IV and Tier III</t>
  </si>
  <si>
    <t xml:space="preserve">  • Price per Rack/Month — revenue driver in all build and colo scenarios</t>
  </si>
  <si>
    <t xml:space="preserve">  • Power Cost per kW — operating expense across all build options</t>
  </si>
  <si>
    <t xml:space="preserve">  • Number of Racks — scales all capital and operating costs</t>
  </si>
  <si>
    <t xml:space="preserve">  • PUE — cooling efficiency affects power costs in all build paths</t>
  </si>
  <si>
    <t>Try This</t>
  </si>
  <si>
    <t xml:space="preserve">  ▶ Increase Power Cost per kW — watch build options become less attractive</t>
  </si>
  <si>
    <t xml:space="preserve">  ▶ Raise Customer Price per Rack — see all build scenarios improve</t>
  </si>
  <si>
    <t xml:space="preserve">  ▶ Change Number of Racks — observe economies of scale</t>
  </si>
  <si>
    <t xml:space="preserve">  ▶ Run Sensitivity Analysis — tornado chart shows which parameters matter most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</si>
</sst>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6" formatCode="&quot;$&quot;#,##0"/>
    <numFmt numFmtId="167" formatCode="\$#,##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3" fontId="1" fillId="3" borderId="1" xfId="0" applyNumberFormat="1" applyFont="1" applyFill="1" applyBorder="1"/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28</xdr:row>
      <xdr:rowOff>0</xdr:rowOff>
    </xdr:from>
    <xdr:to>
      <xdr:col>2</xdr:col>
      <xdr:colOff>9525</xdr:colOff>
      <xdr:row>28</xdr:row>
      <xdr:rowOff>0</xdr:rowOff>
    </xdr:to>
    <xdr:cxnSp macro="">
      <xdr:nvCxnSpPr>
        <xdr:cNvPr id="17" name="MC_Entry">
          <a:extLst>
            <a:ext uri="{FF2B5EF4-FFF2-40B4-BE49-F238E27FC236}">
              <a16:creationId xmlns:a16="http://schemas.microsoft.com/office/drawing/2014/main" id="{D7078125-FBA8-1767-9CD1-13C492E96B51}"/>
            </a:ext>
          </a:extLst>
        </xdr:cNvPr>
        <xdr:cNvCxnSpPr/>
      </xdr:nvCxnSpPr>
      <xdr:spPr>
        <a:xfrm>
          <a:off x="665163" y="5276850"/>
          <a:ext cx="1392237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27</xdr:row>
      <xdr:rowOff>99251</xdr:rowOff>
    </xdr:from>
    <xdr:ext cx="886781" cy="182550"/>
    <xdr:sp macro="_xll.MC_OnTreeNameClick" textlink="">
      <xdr:nvSpPr>
        <xdr:cNvPr id="18" name="MC_TreeName">
          <a:extLst>
            <a:ext uri="{FF2B5EF4-FFF2-40B4-BE49-F238E27FC236}">
              <a16:creationId xmlns:a16="http://schemas.microsoft.com/office/drawing/2014/main" id="{C6189D1F-3EBD-CF40-793F-9DE05C666E41}"/>
            </a:ext>
          </a:extLst>
        </xdr:cNvPr>
        <xdr:cNvSpPr txBox="1"/>
      </xdr:nvSpPr>
      <xdr:spPr>
        <a:xfrm>
          <a:off x="665163" y="5185601"/>
          <a:ext cx="88678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Data Center Build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84267</xdr:colOff>
      <xdr:row>21</xdr:row>
      <xdr:rowOff>184150</xdr:rowOff>
    </xdr:from>
    <xdr:to>
      <xdr:col>3</xdr:col>
      <xdr:colOff>47626</xdr:colOff>
      <xdr:row>28</xdr:row>
      <xdr:rowOff>917</xdr:rowOff>
    </xdr:to>
    <xdr:sp macro="" textlink="">
      <xdr:nvSpPr>
        <xdr:cNvPr id="19" name="MC_BR_D_root_C_tier4">
          <a:extLst>
            <a:ext uri="{FF2B5EF4-FFF2-40B4-BE49-F238E27FC236}">
              <a16:creationId xmlns:a16="http://schemas.microsoft.com/office/drawing/2014/main" id="{093F9F73-13C2-7231-966F-CE51F43D33D7}"/>
            </a:ext>
          </a:extLst>
        </xdr:cNvPr>
        <xdr:cNvSpPr/>
      </xdr:nvSpPr>
      <xdr:spPr>
        <a:xfrm>
          <a:off x="2132142" y="4127500"/>
          <a:ext cx="2520822" cy="1150267"/>
        </a:xfrm>
        <a:custGeom>
          <a:avLst/>
          <a:gdLst/>
          <a:ahLst/>
          <a:cxnLst/>
          <a:rect l="0" t="0" r="0" b="0"/>
          <a:pathLst>
            <a:path w="2520822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520821" y="0"/>
              </a:lnTo>
              <a:lnTo>
                <a:pt x="2520821" y="12700"/>
              </a:lnTo>
              <a:lnTo>
                <a:pt x="172908" y="12700"/>
              </a:lnTo>
              <a:lnTo>
                <a:pt x="179192" y="7266"/>
              </a:lnTo>
              <a:lnTo>
                <a:pt x="12568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21</xdr:row>
      <xdr:rowOff>99251</xdr:rowOff>
    </xdr:from>
    <xdr:ext cx="1195905" cy="182550"/>
    <xdr:sp macro="_xll.MC_OnBranchLabelClick" textlink="">
      <xdr:nvSpPr>
        <xdr:cNvPr id="20" name="MC_BN_D_root_C_tier4">
          <a:extLst>
            <a:ext uri="{FF2B5EF4-FFF2-40B4-BE49-F238E27FC236}">
              <a16:creationId xmlns:a16="http://schemas.microsoft.com/office/drawing/2014/main" id="{E3F9A9F8-6239-3AEE-1FA4-9B8315E8E70E}"/>
            </a:ext>
          </a:extLst>
        </xdr:cNvPr>
        <xdr:cNvSpPr txBox="1"/>
      </xdr:nvSpPr>
      <xdr:spPr>
        <a:xfrm>
          <a:off x="2334260" y="4042601"/>
          <a:ext cx="119590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Build Tier IV Data Center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84348</xdr:colOff>
      <xdr:row>27</xdr:row>
      <xdr:rowOff>189143</xdr:rowOff>
    </xdr:from>
    <xdr:to>
      <xdr:col>3</xdr:col>
      <xdr:colOff>47626</xdr:colOff>
      <xdr:row>32</xdr:row>
      <xdr:rowOff>6351</xdr:rowOff>
    </xdr:to>
    <xdr:sp macro="" textlink="">
      <xdr:nvSpPr>
        <xdr:cNvPr id="21" name="MC_BR_D_root_C_tier3">
          <a:extLst>
            <a:ext uri="{FF2B5EF4-FFF2-40B4-BE49-F238E27FC236}">
              <a16:creationId xmlns:a16="http://schemas.microsoft.com/office/drawing/2014/main" id="{BDF33455-0A9B-C300-4732-227796B66216}"/>
            </a:ext>
          </a:extLst>
        </xdr:cNvPr>
        <xdr:cNvSpPr/>
      </xdr:nvSpPr>
      <xdr:spPr>
        <a:xfrm>
          <a:off x="2132223" y="5275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6" y="0"/>
              </a:moveTo>
              <a:lnTo>
                <a:pt x="179030" y="762000"/>
              </a:lnTo>
              <a:lnTo>
                <a:pt x="172827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31</xdr:row>
      <xdr:rowOff>99251</xdr:rowOff>
    </xdr:from>
    <xdr:ext cx="1184555" cy="182550"/>
    <xdr:sp macro="_xll.MC_OnBranchLabelClick" textlink="">
      <xdr:nvSpPr>
        <xdr:cNvPr id="22" name="MC_BN_D_root_C_tier3">
          <a:extLst>
            <a:ext uri="{FF2B5EF4-FFF2-40B4-BE49-F238E27FC236}">
              <a16:creationId xmlns:a16="http://schemas.microsoft.com/office/drawing/2014/main" id="{D4883D42-58B3-D2CE-3946-D97A3EA7EE3D}"/>
            </a:ext>
          </a:extLst>
        </xdr:cNvPr>
        <xdr:cNvSpPr txBox="1"/>
      </xdr:nvSpPr>
      <xdr:spPr>
        <a:xfrm>
          <a:off x="2334260" y="5947601"/>
          <a:ext cx="118455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Build Tier III Data Center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74718</xdr:colOff>
      <xdr:row>27</xdr:row>
      <xdr:rowOff>189346</xdr:rowOff>
    </xdr:from>
    <xdr:to>
      <xdr:col>3</xdr:col>
      <xdr:colOff>47626</xdr:colOff>
      <xdr:row>40</xdr:row>
      <xdr:rowOff>15876</xdr:rowOff>
    </xdr:to>
    <xdr:sp macro="" textlink="">
      <xdr:nvSpPr>
        <xdr:cNvPr id="23" name="MC_BR_D_root_C_colo">
          <a:extLst>
            <a:ext uri="{FF2B5EF4-FFF2-40B4-BE49-F238E27FC236}">
              <a16:creationId xmlns:a16="http://schemas.microsoft.com/office/drawing/2014/main" id="{5A0ACCAB-1111-EC74-2EAC-9C9990E5CFDB}"/>
            </a:ext>
          </a:extLst>
        </xdr:cNvPr>
        <xdr:cNvSpPr/>
      </xdr:nvSpPr>
      <xdr:spPr>
        <a:xfrm>
          <a:off x="2122593" y="5275696"/>
          <a:ext cx="2530371" cy="2303030"/>
        </a:xfrm>
        <a:custGeom>
          <a:avLst/>
          <a:gdLst/>
          <a:ahLst/>
          <a:cxnLst/>
          <a:rect l="0" t="0" r="0" b="0"/>
          <a:pathLst>
            <a:path w="2530371" h="2303030">
              <a:moveTo>
                <a:pt x="31666" y="0"/>
              </a:moveTo>
              <a:lnTo>
                <a:pt x="198290" y="2286000"/>
              </a:lnTo>
              <a:lnTo>
                <a:pt x="182457" y="2271279"/>
              </a:lnTo>
              <a:lnTo>
                <a:pt x="2530370" y="2271279"/>
              </a:lnTo>
              <a:lnTo>
                <a:pt x="2530370" y="2303029"/>
              </a:lnTo>
              <a:lnTo>
                <a:pt x="182457" y="2303029"/>
              </a:lnTo>
              <a:lnTo>
                <a:pt x="166624" y="2288308"/>
              </a:lnTo>
              <a:lnTo>
                <a:pt x="0" y="2308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39</xdr:row>
      <xdr:rowOff>99251</xdr:rowOff>
    </xdr:from>
    <xdr:ext cx="1093376" cy="182550"/>
    <xdr:sp macro="_xll.MC_OnBranchLabelClick" textlink="">
      <xdr:nvSpPr>
        <xdr:cNvPr id="24" name="MC_BN_D_root_C_colo">
          <a:extLst>
            <a:ext uri="{FF2B5EF4-FFF2-40B4-BE49-F238E27FC236}">
              <a16:creationId xmlns:a16="http://schemas.microsoft.com/office/drawing/2014/main" id="{145324FE-68BA-D8B5-3B33-0C64EA1D145D}"/>
            </a:ext>
          </a:extLst>
        </xdr:cNvPr>
        <xdr:cNvSpPr txBox="1"/>
      </xdr:nvSpPr>
      <xdr:spPr>
        <a:xfrm>
          <a:off x="2334260" y="7471601"/>
          <a:ext cx="109337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Colocation Partnership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84208</xdr:colOff>
      <xdr:row>27</xdr:row>
      <xdr:rowOff>190192</xdr:rowOff>
    </xdr:from>
    <xdr:to>
      <xdr:col>3</xdr:col>
      <xdr:colOff>47626</xdr:colOff>
      <xdr:row>46</xdr:row>
      <xdr:rowOff>6351</xdr:rowOff>
    </xdr:to>
    <xdr:sp macro="" textlink="">
      <xdr:nvSpPr>
        <xdr:cNvPr id="25" name="MC_BR_D_root_C_cloud">
          <a:extLst>
            <a:ext uri="{FF2B5EF4-FFF2-40B4-BE49-F238E27FC236}">
              <a16:creationId xmlns:a16="http://schemas.microsoft.com/office/drawing/2014/main" id="{511419E2-EEF1-B608-7307-AFCCC10BA515}"/>
            </a:ext>
          </a:extLst>
        </xdr:cNvPr>
        <xdr:cNvSpPr/>
      </xdr:nvSpPr>
      <xdr:spPr>
        <a:xfrm>
          <a:off x="2132083" y="5276542"/>
          <a:ext cx="2520881" cy="3435659"/>
        </a:xfrm>
        <a:custGeom>
          <a:avLst/>
          <a:gdLst/>
          <a:ahLst/>
          <a:cxnLst/>
          <a:rect l="0" t="0" r="0" b="0"/>
          <a:pathLst>
            <a:path w="2520881" h="3435659">
              <a:moveTo>
                <a:pt x="12686" y="0"/>
              </a:moveTo>
              <a:lnTo>
                <a:pt x="179309" y="3428999"/>
              </a:lnTo>
              <a:lnTo>
                <a:pt x="172967" y="3422958"/>
              </a:lnTo>
              <a:lnTo>
                <a:pt x="2520880" y="3422958"/>
              </a:lnTo>
              <a:lnTo>
                <a:pt x="2520880" y="3435658"/>
              </a:lnTo>
              <a:lnTo>
                <a:pt x="172967" y="3435658"/>
              </a:lnTo>
              <a:lnTo>
                <a:pt x="166625" y="3429617"/>
              </a:lnTo>
              <a:lnTo>
                <a:pt x="0" y="61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45</xdr:row>
      <xdr:rowOff>99251</xdr:rowOff>
    </xdr:from>
    <xdr:ext cx="1201676" cy="182550"/>
    <xdr:sp macro="_xll.MC_OnBranchLabelClick" textlink="">
      <xdr:nvSpPr>
        <xdr:cNvPr id="26" name="MC_BN_D_root_C_cloud">
          <a:extLst>
            <a:ext uri="{FF2B5EF4-FFF2-40B4-BE49-F238E27FC236}">
              <a16:creationId xmlns:a16="http://schemas.microsoft.com/office/drawing/2014/main" id="{27003CBF-B679-E227-A977-F416C95E3D66}"/>
            </a:ext>
          </a:extLst>
        </xdr:cNvPr>
        <xdr:cNvSpPr txBox="1"/>
      </xdr:nvSpPr>
      <xdr:spPr>
        <a:xfrm>
          <a:off x="2334260" y="8614601"/>
          <a:ext cx="120167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Cloud-Only Infrastructure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19</xdr:row>
      <xdr:rowOff>184150</xdr:rowOff>
    </xdr:from>
    <xdr:to>
      <xdr:col>4</xdr:col>
      <xdr:colOff>47626</xdr:colOff>
      <xdr:row>22</xdr:row>
      <xdr:rowOff>2545</xdr:rowOff>
    </xdr:to>
    <xdr:sp macro="" textlink="">
      <xdr:nvSpPr>
        <xdr:cNvPr id="27" name="MC_BR_C_tier4_T_t4_high">
          <a:extLst>
            <a:ext uri="{FF2B5EF4-FFF2-40B4-BE49-F238E27FC236}">
              <a16:creationId xmlns:a16="http://schemas.microsoft.com/office/drawing/2014/main" id="{33E5891B-48DB-B63D-87F7-B33AE93C9E03}"/>
            </a:ext>
          </a:extLst>
        </xdr:cNvPr>
        <xdr:cNvSpPr/>
      </xdr:nvSpPr>
      <xdr:spPr>
        <a:xfrm>
          <a:off x="4690071" y="3746500"/>
          <a:ext cx="2363193" cy="389895"/>
        </a:xfrm>
        <a:custGeom>
          <a:avLst/>
          <a:gdLst/>
          <a:ahLst/>
          <a:cxnLst/>
          <a:rect l="0" t="0" r="0" b="0"/>
          <a:pathLst>
            <a:path w="2363193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363192" y="0"/>
              </a:lnTo>
              <a:lnTo>
                <a:pt x="2363192" y="12700"/>
              </a:lnTo>
              <a:lnTo>
                <a:pt x="172442" y="12700"/>
              </a:lnTo>
              <a:lnTo>
                <a:pt x="178259" y="8894"/>
              </a:lnTo>
              <a:lnTo>
                <a:pt x="11635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19</xdr:row>
      <xdr:rowOff>99251</xdr:rowOff>
    </xdr:from>
    <xdr:ext cx="1144416" cy="182550"/>
    <xdr:sp macro="_xll.MC_OnBranchLabelClick" textlink="">
      <xdr:nvSpPr>
        <xdr:cNvPr id="28" name="MC_BN_C_tier4_T_t4_high">
          <a:extLst>
            <a:ext uri="{FF2B5EF4-FFF2-40B4-BE49-F238E27FC236}">
              <a16:creationId xmlns:a16="http://schemas.microsoft.com/office/drawing/2014/main" id="{FDB5C1E0-8ED9-8619-B293-5E9E96427AA3}"/>
            </a:ext>
          </a:extLst>
        </xdr:cNvPr>
        <xdr:cNvSpPr txBox="1"/>
      </xdr:nvSpPr>
      <xdr:spPr>
        <a:xfrm>
          <a:off x="4891722" y="3661601"/>
          <a:ext cx="11444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Demand (90% Fill)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21</xdr:row>
      <xdr:rowOff>187956</xdr:rowOff>
    </xdr:from>
    <xdr:to>
      <xdr:col>4</xdr:col>
      <xdr:colOff>47626</xdr:colOff>
      <xdr:row>24</xdr:row>
      <xdr:rowOff>6351</xdr:rowOff>
    </xdr:to>
    <xdr:sp macro="" textlink="">
      <xdr:nvSpPr>
        <xdr:cNvPr id="29" name="MC_BR_C_tier4_T_t4_med">
          <a:extLst>
            <a:ext uri="{FF2B5EF4-FFF2-40B4-BE49-F238E27FC236}">
              <a16:creationId xmlns:a16="http://schemas.microsoft.com/office/drawing/2014/main" id="{0C58588F-C727-6FC1-B2CA-42FAA7365C38}"/>
            </a:ext>
          </a:extLst>
        </xdr:cNvPr>
        <xdr:cNvSpPr/>
      </xdr:nvSpPr>
      <xdr:spPr>
        <a:xfrm>
          <a:off x="4690071" y="4131306"/>
          <a:ext cx="2363193" cy="389895"/>
        </a:xfrm>
        <a:custGeom>
          <a:avLst/>
          <a:gdLst/>
          <a:ahLst/>
          <a:cxnLst/>
          <a:rect l="0" t="0" r="0" b="0"/>
          <a:pathLst>
            <a:path w="2363193" h="389895">
              <a:moveTo>
                <a:pt x="11635" y="0"/>
              </a:moveTo>
              <a:lnTo>
                <a:pt x="178259" y="381000"/>
              </a:lnTo>
              <a:lnTo>
                <a:pt x="172442" y="377194"/>
              </a:lnTo>
              <a:lnTo>
                <a:pt x="2363192" y="377194"/>
              </a:lnTo>
              <a:lnTo>
                <a:pt x="2363192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23</xdr:row>
      <xdr:rowOff>99251</xdr:rowOff>
    </xdr:from>
    <xdr:ext cx="1298369" cy="182550"/>
    <xdr:sp macro="_xll.MC_OnBranchLabelClick" textlink="">
      <xdr:nvSpPr>
        <xdr:cNvPr id="30" name="MC_BN_C_tier4_T_t4_med">
          <a:extLst>
            <a:ext uri="{FF2B5EF4-FFF2-40B4-BE49-F238E27FC236}">
              <a16:creationId xmlns:a16="http://schemas.microsoft.com/office/drawing/2014/main" id="{C947CD07-B1A0-3F5A-0CAA-50AB581BB21A}"/>
            </a:ext>
          </a:extLst>
        </xdr:cNvPr>
        <xdr:cNvSpPr txBox="1"/>
      </xdr:nvSpPr>
      <xdr:spPr>
        <a:xfrm>
          <a:off x="4891722" y="4423601"/>
          <a:ext cx="12983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Medium Demand (65% Fill)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21</xdr:row>
      <xdr:rowOff>189143</xdr:rowOff>
    </xdr:from>
    <xdr:to>
      <xdr:col>4</xdr:col>
      <xdr:colOff>47626</xdr:colOff>
      <xdr:row>26</xdr:row>
      <xdr:rowOff>6351</xdr:rowOff>
    </xdr:to>
    <xdr:sp macro="" textlink="">
      <xdr:nvSpPr>
        <xdr:cNvPr id="31" name="MC_BR_C_tier4_T_t4_low">
          <a:extLst>
            <a:ext uri="{FF2B5EF4-FFF2-40B4-BE49-F238E27FC236}">
              <a16:creationId xmlns:a16="http://schemas.microsoft.com/office/drawing/2014/main" id="{1447543C-B837-38AE-448F-369C7A85C74C}"/>
            </a:ext>
          </a:extLst>
        </xdr:cNvPr>
        <xdr:cNvSpPr/>
      </xdr:nvSpPr>
      <xdr:spPr>
        <a:xfrm>
          <a:off x="4689685" y="4132493"/>
          <a:ext cx="2363579" cy="769708"/>
        </a:xfrm>
        <a:custGeom>
          <a:avLst/>
          <a:gdLst/>
          <a:ahLst/>
          <a:cxnLst/>
          <a:rect l="0" t="0" r="0" b="0"/>
          <a:pathLst>
            <a:path w="2363579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363578" y="757007"/>
              </a:lnTo>
              <a:lnTo>
                <a:pt x="2363578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25</xdr:row>
      <xdr:rowOff>99251</xdr:rowOff>
    </xdr:from>
    <xdr:ext cx="1121654" cy="182550"/>
    <xdr:sp macro="_xll.MC_OnBranchLabelClick" textlink="">
      <xdr:nvSpPr>
        <xdr:cNvPr id="32" name="MC_BN_C_tier4_T_t4_low">
          <a:extLst>
            <a:ext uri="{FF2B5EF4-FFF2-40B4-BE49-F238E27FC236}">
              <a16:creationId xmlns:a16="http://schemas.microsoft.com/office/drawing/2014/main" id="{210713FD-60FD-D18C-56D6-50A1567E975A}"/>
            </a:ext>
          </a:extLst>
        </xdr:cNvPr>
        <xdr:cNvSpPr txBox="1"/>
      </xdr:nvSpPr>
      <xdr:spPr>
        <a:xfrm>
          <a:off x="4891722" y="4804601"/>
          <a:ext cx="11216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Demand (40% Fill)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29</xdr:row>
      <xdr:rowOff>184150</xdr:rowOff>
    </xdr:from>
    <xdr:to>
      <xdr:col>4</xdr:col>
      <xdr:colOff>47626</xdr:colOff>
      <xdr:row>32</xdr:row>
      <xdr:rowOff>2545</xdr:rowOff>
    </xdr:to>
    <xdr:sp macro="" textlink="">
      <xdr:nvSpPr>
        <xdr:cNvPr id="33" name="MC_BR_C_tier3_T_t3_high">
          <a:extLst>
            <a:ext uri="{FF2B5EF4-FFF2-40B4-BE49-F238E27FC236}">
              <a16:creationId xmlns:a16="http://schemas.microsoft.com/office/drawing/2014/main" id="{77385C06-0090-D2DD-9E1C-F65F89CCBEC1}"/>
            </a:ext>
          </a:extLst>
        </xdr:cNvPr>
        <xdr:cNvSpPr/>
      </xdr:nvSpPr>
      <xdr:spPr>
        <a:xfrm>
          <a:off x="4690071" y="5651500"/>
          <a:ext cx="2363193" cy="389895"/>
        </a:xfrm>
        <a:custGeom>
          <a:avLst/>
          <a:gdLst/>
          <a:ahLst/>
          <a:cxnLst/>
          <a:rect l="0" t="0" r="0" b="0"/>
          <a:pathLst>
            <a:path w="2363193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363192" y="0"/>
              </a:lnTo>
              <a:lnTo>
                <a:pt x="2363192" y="12700"/>
              </a:lnTo>
              <a:lnTo>
                <a:pt x="172442" y="12700"/>
              </a:lnTo>
              <a:lnTo>
                <a:pt x="178259" y="8894"/>
              </a:lnTo>
              <a:lnTo>
                <a:pt x="11635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29</xdr:row>
      <xdr:rowOff>99251</xdr:rowOff>
    </xdr:from>
    <xdr:ext cx="1144416" cy="182550"/>
    <xdr:sp macro="_xll.MC_OnBranchLabelClick" textlink="">
      <xdr:nvSpPr>
        <xdr:cNvPr id="34" name="MC_BN_C_tier3_T_t3_high">
          <a:extLst>
            <a:ext uri="{FF2B5EF4-FFF2-40B4-BE49-F238E27FC236}">
              <a16:creationId xmlns:a16="http://schemas.microsoft.com/office/drawing/2014/main" id="{3C1F7D0C-73CE-D60B-6060-4B5D1C7B3131}"/>
            </a:ext>
          </a:extLst>
        </xdr:cNvPr>
        <xdr:cNvSpPr txBox="1"/>
      </xdr:nvSpPr>
      <xdr:spPr>
        <a:xfrm>
          <a:off x="4891722" y="5566601"/>
          <a:ext cx="11444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Demand (90% Fill)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31</xdr:row>
      <xdr:rowOff>187956</xdr:rowOff>
    </xdr:from>
    <xdr:to>
      <xdr:col>4</xdr:col>
      <xdr:colOff>47626</xdr:colOff>
      <xdr:row>34</xdr:row>
      <xdr:rowOff>6351</xdr:rowOff>
    </xdr:to>
    <xdr:sp macro="" textlink="">
      <xdr:nvSpPr>
        <xdr:cNvPr id="35" name="MC_BR_C_tier3_T_t3_med">
          <a:extLst>
            <a:ext uri="{FF2B5EF4-FFF2-40B4-BE49-F238E27FC236}">
              <a16:creationId xmlns:a16="http://schemas.microsoft.com/office/drawing/2014/main" id="{67E1F28C-F475-F1E8-9959-95B48940DBCE}"/>
            </a:ext>
          </a:extLst>
        </xdr:cNvPr>
        <xdr:cNvSpPr/>
      </xdr:nvSpPr>
      <xdr:spPr>
        <a:xfrm>
          <a:off x="4690071" y="6036306"/>
          <a:ext cx="2363193" cy="389895"/>
        </a:xfrm>
        <a:custGeom>
          <a:avLst/>
          <a:gdLst/>
          <a:ahLst/>
          <a:cxnLst/>
          <a:rect l="0" t="0" r="0" b="0"/>
          <a:pathLst>
            <a:path w="2363193" h="389895">
              <a:moveTo>
                <a:pt x="11635" y="0"/>
              </a:moveTo>
              <a:lnTo>
                <a:pt x="178259" y="381000"/>
              </a:lnTo>
              <a:lnTo>
                <a:pt x="172442" y="377194"/>
              </a:lnTo>
              <a:lnTo>
                <a:pt x="2363192" y="377194"/>
              </a:lnTo>
              <a:lnTo>
                <a:pt x="2363192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33</xdr:row>
      <xdr:rowOff>99251</xdr:rowOff>
    </xdr:from>
    <xdr:ext cx="1298369" cy="182550"/>
    <xdr:sp macro="_xll.MC_OnBranchLabelClick" textlink="">
      <xdr:nvSpPr>
        <xdr:cNvPr id="36" name="MC_BN_C_tier3_T_t3_med">
          <a:extLst>
            <a:ext uri="{FF2B5EF4-FFF2-40B4-BE49-F238E27FC236}">
              <a16:creationId xmlns:a16="http://schemas.microsoft.com/office/drawing/2014/main" id="{479C17FC-8626-F97B-4805-8DE0D9225D24}"/>
            </a:ext>
          </a:extLst>
        </xdr:cNvPr>
        <xdr:cNvSpPr txBox="1"/>
      </xdr:nvSpPr>
      <xdr:spPr>
        <a:xfrm>
          <a:off x="4891722" y="6328601"/>
          <a:ext cx="12983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Medium Demand (65% Fill)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31</xdr:row>
      <xdr:rowOff>189143</xdr:rowOff>
    </xdr:from>
    <xdr:to>
      <xdr:col>4</xdr:col>
      <xdr:colOff>47626</xdr:colOff>
      <xdr:row>36</xdr:row>
      <xdr:rowOff>6351</xdr:rowOff>
    </xdr:to>
    <xdr:sp macro="" textlink="">
      <xdr:nvSpPr>
        <xdr:cNvPr id="37" name="MC_BR_C_tier3_T_t3_low">
          <a:extLst>
            <a:ext uri="{FF2B5EF4-FFF2-40B4-BE49-F238E27FC236}">
              <a16:creationId xmlns:a16="http://schemas.microsoft.com/office/drawing/2014/main" id="{2DBE7EB9-2E5E-F91F-1F69-EF60B61E6694}"/>
            </a:ext>
          </a:extLst>
        </xdr:cNvPr>
        <xdr:cNvSpPr/>
      </xdr:nvSpPr>
      <xdr:spPr>
        <a:xfrm>
          <a:off x="4689685" y="6037493"/>
          <a:ext cx="2363579" cy="769708"/>
        </a:xfrm>
        <a:custGeom>
          <a:avLst/>
          <a:gdLst/>
          <a:ahLst/>
          <a:cxnLst/>
          <a:rect l="0" t="0" r="0" b="0"/>
          <a:pathLst>
            <a:path w="2363579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363578" y="757007"/>
              </a:lnTo>
              <a:lnTo>
                <a:pt x="2363578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35</xdr:row>
      <xdr:rowOff>99251</xdr:rowOff>
    </xdr:from>
    <xdr:ext cx="1121654" cy="182550"/>
    <xdr:sp macro="_xll.MC_OnBranchLabelClick" textlink="">
      <xdr:nvSpPr>
        <xdr:cNvPr id="38" name="MC_BN_C_tier3_T_t3_low">
          <a:extLst>
            <a:ext uri="{FF2B5EF4-FFF2-40B4-BE49-F238E27FC236}">
              <a16:creationId xmlns:a16="http://schemas.microsoft.com/office/drawing/2014/main" id="{C93568BC-A7A9-2869-2941-7945BA9AF27E}"/>
            </a:ext>
          </a:extLst>
        </xdr:cNvPr>
        <xdr:cNvSpPr txBox="1"/>
      </xdr:nvSpPr>
      <xdr:spPr>
        <a:xfrm>
          <a:off x="4891722" y="6709601"/>
          <a:ext cx="11216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Demand (40% Fill)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37</xdr:row>
      <xdr:rowOff>174625</xdr:rowOff>
    </xdr:from>
    <xdr:to>
      <xdr:col>4</xdr:col>
      <xdr:colOff>47626</xdr:colOff>
      <xdr:row>40</xdr:row>
      <xdr:rowOff>6362</xdr:rowOff>
    </xdr:to>
    <xdr:sp macro="" textlink="">
      <xdr:nvSpPr>
        <xdr:cNvPr id="39" name="MC_BR_C_colo_T_colo_good">
          <a:extLst>
            <a:ext uri="{FF2B5EF4-FFF2-40B4-BE49-F238E27FC236}">
              <a16:creationId xmlns:a16="http://schemas.microsoft.com/office/drawing/2014/main" id="{23109F53-E0EE-340A-9856-1304DE11CAEC}"/>
            </a:ext>
          </a:extLst>
        </xdr:cNvPr>
        <xdr:cNvSpPr/>
      </xdr:nvSpPr>
      <xdr:spPr>
        <a:xfrm>
          <a:off x="4681344" y="7165975"/>
          <a:ext cx="2371920" cy="403237"/>
        </a:xfrm>
        <a:custGeom>
          <a:avLst/>
          <a:gdLst/>
          <a:ahLst/>
          <a:cxnLst/>
          <a:rect l="0" t="0" r="0" b="0"/>
          <a:pathLst>
            <a:path w="2371920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371919" y="0"/>
              </a:lnTo>
              <a:lnTo>
                <a:pt x="2371919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37</xdr:row>
      <xdr:rowOff>99251</xdr:rowOff>
    </xdr:from>
    <xdr:ext cx="591252" cy="182550"/>
    <xdr:sp macro="_xll.MC_OnBranchLabelClick" textlink="">
      <xdr:nvSpPr>
        <xdr:cNvPr id="40" name="MC_BN_C_colo_T_colo_good">
          <a:extLst>
            <a:ext uri="{FF2B5EF4-FFF2-40B4-BE49-F238E27FC236}">
              <a16:creationId xmlns:a16="http://schemas.microsoft.com/office/drawing/2014/main" id="{2016F925-B80B-09B9-2C46-8B9108CEE7A3}"/>
            </a:ext>
          </a:extLst>
        </xdr:cNvPr>
        <xdr:cNvSpPr txBox="1"/>
      </xdr:nvSpPr>
      <xdr:spPr>
        <a:xfrm>
          <a:off x="4891722" y="7090601"/>
          <a:ext cx="591252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Scales Well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39</xdr:row>
      <xdr:rowOff>184139</xdr:rowOff>
    </xdr:from>
    <xdr:to>
      <xdr:col>4</xdr:col>
      <xdr:colOff>47626</xdr:colOff>
      <xdr:row>42</xdr:row>
      <xdr:rowOff>15876</xdr:rowOff>
    </xdr:to>
    <xdr:sp macro="" textlink="">
      <xdr:nvSpPr>
        <xdr:cNvPr id="41" name="MC_BR_C_colo_T_colo_squeeze">
          <a:extLst>
            <a:ext uri="{FF2B5EF4-FFF2-40B4-BE49-F238E27FC236}">
              <a16:creationId xmlns:a16="http://schemas.microsoft.com/office/drawing/2014/main" id="{388F9299-4D47-B2EE-1E73-E4DE8C6701BD}"/>
            </a:ext>
          </a:extLst>
        </xdr:cNvPr>
        <xdr:cNvSpPr/>
      </xdr:nvSpPr>
      <xdr:spPr>
        <a:xfrm>
          <a:off x="4681344" y="7556489"/>
          <a:ext cx="2371920" cy="403237"/>
        </a:xfrm>
        <a:custGeom>
          <a:avLst/>
          <a:gdLst/>
          <a:ahLst/>
          <a:cxnLst/>
          <a:rect l="0" t="0" r="0" b="0"/>
          <a:pathLst>
            <a:path w="2371920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371919" y="371486"/>
              </a:lnTo>
              <a:lnTo>
                <a:pt x="2371919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41</xdr:row>
      <xdr:rowOff>99251</xdr:rowOff>
    </xdr:from>
    <xdr:ext cx="802592" cy="182550"/>
    <xdr:sp macro="_xll.MC_OnBranchLabelClick" textlink="">
      <xdr:nvSpPr>
        <xdr:cNvPr id="42" name="MC_BN_C_colo_T_colo_squeeze">
          <a:extLst>
            <a:ext uri="{FF2B5EF4-FFF2-40B4-BE49-F238E27FC236}">
              <a16:creationId xmlns:a16="http://schemas.microsoft.com/office/drawing/2014/main" id="{44F0530E-979D-EAE7-0DF2-C8209B130790}"/>
            </a:ext>
          </a:extLst>
        </xdr:cNvPr>
        <xdr:cNvSpPr txBox="1"/>
      </xdr:nvSpPr>
      <xdr:spPr>
        <a:xfrm>
          <a:off x="4891722" y="7852601"/>
          <a:ext cx="802592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Margin Squeeze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43</xdr:row>
      <xdr:rowOff>184150</xdr:rowOff>
    </xdr:from>
    <xdr:to>
      <xdr:col>4</xdr:col>
      <xdr:colOff>47626</xdr:colOff>
      <xdr:row>46</xdr:row>
      <xdr:rowOff>2545</xdr:rowOff>
    </xdr:to>
    <xdr:sp macro="" textlink="">
      <xdr:nvSpPr>
        <xdr:cNvPr id="43" name="MC_BR_C_cloud_T_cloud_stable">
          <a:extLst>
            <a:ext uri="{FF2B5EF4-FFF2-40B4-BE49-F238E27FC236}">
              <a16:creationId xmlns:a16="http://schemas.microsoft.com/office/drawing/2014/main" id="{703C1113-A0F3-6D44-CCAC-BCC1A8101170}"/>
            </a:ext>
          </a:extLst>
        </xdr:cNvPr>
        <xdr:cNvSpPr/>
      </xdr:nvSpPr>
      <xdr:spPr>
        <a:xfrm>
          <a:off x="4690071" y="8318500"/>
          <a:ext cx="2363193" cy="389895"/>
        </a:xfrm>
        <a:custGeom>
          <a:avLst/>
          <a:gdLst/>
          <a:ahLst/>
          <a:cxnLst/>
          <a:rect l="0" t="0" r="0" b="0"/>
          <a:pathLst>
            <a:path w="2363193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363192" y="0"/>
              </a:lnTo>
              <a:lnTo>
                <a:pt x="2363192" y="12700"/>
              </a:lnTo>
              <a:lnTo>
                <a:pt x="172442" y="12700"/>
              </a:lnTo>
              <a:lnTo>
                <a:pt x="178259" y="8894"/>
              </a:lnTo>
              <a:lnTo>
                <a:pt x="11635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43</xdr:row>
      <xdr:rowOff>99251</xdr:rowOff>
    </xdr:from>
    <xdr:ext cx="637097" cy="182550"/>
    <xdr:sp macro="_xll.MC_OnBranchLabelClick" textlink="">
      <xdr:nvSpPr>
        <xdr:cNvPr id="44" name="MC_BN_C_cloud_T_cloud_stable">
          <a:extLst>
            <a:ext uri="{FF2B5EF4-FFF2-40B4-BE49-F238E27FC236}">
              <a16:creationId xmlns:a16="http://schemas.microsoft.com/office/drawing/2014/main" id="{2C1628DD-DBE8-31CB-C3C7-23D57F01AA90}"/>
            </a:ext>
          </a:extLst>
        </xdr:cNvPr>
        <xdr:cNvSpPr txBox="1"/>
      </xdr:nvSpPr>
      <xdr:spPr>
        <a:xfrm>
          <a:off x="4891722" y="8233601"/>
          <a:ext cx="63709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Costs Stable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45</xdr:row>
      <xdr:rowOff>187956</xdr:rowOff>
    </xdr:from>
    <xdr:to>
      <xdr:col>4</xdr:col>
      <xdr:colOff>47626</xdr:colOff>
      <xdr:row>48</xdr:row>
      <xdr:rowOff>6351</xdr:rowOff>
    </xdr:to>
    <xdr:sp macro="" textlink="">
      <xdr:nvSpPr>
        <xdr:cNvPr id="45" name="MC_BR_C_cloud_T_cloud_rise">
          <a:extLst>
            <a:ext uri="{FF2B5EF4-FFF2-40B4-BE49-F238E27FC236}">
              <a16:creationId xmlns:a16="http://schemas.microsoft.com/office/drawing/2014/main" id="{FFDD8F62-95F3-522A-1EA4-57B7AAFB2CC7}"/>
            </a:ext>
          </a:extLst>
        </xdr:cNvPr>
        <xdr:cNvSpPr/>
      </xdr:nvSpPr>
      <xdr:spPr>
        <a:xfrm>
          <a:off x="4690071" y="8703306"/>
          <a:ext cx="2363193" cy="389895"/>
        </a:xfrm>
        <a:custGeom>
          <a:avLst/>
          <a:gdLst/>
          <a:ahLst/>
          <a:cxnLst/>
          <a:rect l="0" t="0" r="0" b="0"/>
          <a:pathLst>
            <a:path w="2363193" h="389895">
              <a:moveTo>
                <a:pt x="11635" y="0"/>
              </a:moveTo>
              <a:lnTo>
                <a:pt x="178259" y="381000"/>
              </a:lnTo>
              <a:lnTo>
                <a:pt x="172442" y="377194"/>
              </a:lnTo>
              <a:lnTo>
                <a:pt x="2363192" y="377194"/>
              </a:lnTo>
              <a:lnTo>
                <a:pt x="2363192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47</xdr:row>
      <xdr:rowOff>99251</xdr:rowOff>
    </xdr:from>
    <xdr:ext cx="551369" cy="182550"/>
    <xdr:sp macro="_xll.MC_OnBranchLabelClick" textlink="">
      <xdr:nvSpPr>
        <xdr:cNvPr id="46" name="MC_BN_C_cloud_T_cloud_rise">
          <a:extLst>
            <a:ext uri="{FF2B5EF4-FFF2-40B4-BE49-F238E27FC236}">
              <a16:creationId xmlns:a16="http://schemas.microsoft.com/office/drawing/2014/main" id="{1FDADB56-49D3-55DE-0B10-54363C42B5C4}"/>
            </a:ext>
          </a:extLst>
        </xdr:cNvPr>
        <xdr:cNvSpPr txBox="1"/>
      </xdr:nvSpPr>
      <xdr:spPr>
        <a:xfrm>
          <a:off x="4891722" y="8995601"/>
          <a:ext cx="5513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Costs Rise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45</xdr:row>
      <xdr:rowOff>189143</xdr:rowOff>
    </xdr:from>
    <xdr:to>
      <xdr:col>4</xdr:col>
      <xdr:colOff>47626</xdr:colOff>
      <xdr:row>50</xdr:row>
      <xdr:rowOff>6351</xdr:rowOff>
    </xdr:to>
    <xdr:sp macro="" textlink="">
      <xdr:nvSpPr>
        <xdr:cNvPr id="47" name="MC_BR_C_cloud_T_cloud_lockin">
          <a:extLst>
            <a:ext uri="{FF2B5EF4-FFF2-40B4-BE49-F238E27FC236}">
              <a16:creationId xmlns:a16="http://schemas.microsoft.com/office/drawing/2014/main" id="{C1426E19-1C66-BEC8-1C96-27A3016E7561}"/>
            </a:ext>
          </a:extLst>
        </xdr:cNvPr>
        <xdr:cNvSpPr/>
      </xdr:nvSpPr>
      <xdr:spPr>
        <a:xfrm>
          <a:off x="4689685" y="8704493"/>
          <a:ext cx="2363579" cy="769708"/>
        </a:xfrm>
        <a:custGeom>
          <a:avLst/>
          <a:gdLst/>
          <a:ahLst/>
          <a:cxnLst/>
          <a:rect l="0" t="0" r="0" b="0"/>
          <a:pathLst>
            <a:path w="2363579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363578" y="757007"/>
              </a:lnTo>
              <a:lnTo>
                <a:pt x="2363578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49</xdr:row>
      <xdr:rowOff>99251</xdr:rowOff>
    </xdr:from>
    <xdr:ext cx="745525" cy="182550"/>
    <xdr:sp macro="_xll.MC_OnBranchLabelClick" textlink="">
      <xdr:nvSpPr>
        <xdr:cNvPr id="48" name="MC_BN_C_cloud_T_cloud_lockin">
          <a:extLst>
            <a:ext uri="{FF2B5EF4-FFF2-40B4-BE49-F238E27FC236}">
              <a16:creationId xmlns:a16="http://schemas.microsoft.com/office/drawing/2014/main" id="{284710BE-D5EE-D7F7-9B85-C0A13847586F}"/>
            </a:ext>
          </a:extLst>
        </xdr:cNvPr>
        <xdr:cNvSpPr txBox="1"/>
      </xdr:nvSpPr>
      <xdr:spPr>
        <a:xfrm>
          <a:off x="4891722" y="9376601"/>
          <a:ext cx="74552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Vendor Lock-in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4</xdr:col>
      <xdr:colOff>4763</xdr:colOff>
      <xdr:row>19</xdr:row>
      <xdr:rowOff>109537</xdr:rowOff>
    </xdr:from>
    <xdr:to>
      <xdr:col>4</xdr:col>
      <xdr:colOff>176213</xdr:colOff>
      <xdr:row>20</xdr:row>
      <xdr:rowOff>80962</xdr:rowOff>
    </xdr:to>
    <xdr:sp macro="_xll.MC_OnNodeClick" textlink="">
      <xdr:nvSpPr>
        <xdr:cNvPr id="49" name="MC_T_t4_high">
          <a:extLst>
            <a:ext uri="{FF2B5EF4-FFF2-40B4-BE49-F238E27FC236}">
              <a16:creationId xmlns:a16="http://schemas.microsoft.com/office/drawing/2014/main" id="{99619712-BA2B-CEE7-BD39-B212F9CCE4CD}"/>
            </a:ext>
          </a:extLst>
        </xdr:cNvPr>
        <xdr:cNvSpPr/>
      </xdr:nvSpPr>
      <xdr:spPr>
        <a:xfrm rot="16200000">
          <a:off x="7015163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21</xdr:row>
      <xdr:rowOff>109538</xdr:rowOff>
    </xdr:from>
    <xdr:to>
      <xdr:col>3</xdr:col>
      <xdr:colOff>180975</xdr:colOff>
      <xdr:row>22</xdr:row>
      <xdr:rowOff>80963</xdr:rowOff>
    </xdr:to>
    <xdr:sp macro="_xll.MC_OnNodeClick" textlink="">
      <xdr:nvSpPr>
        <xdr:cNvPr id="50" name="MC_C_tier4">
          <a:extLst>
            <a:ext uri="{FF2B5EF4-FFF2-40B4-BE49-F238E27FC236}">
              <a16:creationId xmlns:a16="http://schemas.microsoft.com/office/drawing/2014/main" id="{E9442265-0A61-CC29-F5FE-7ED4580599B3}"/>
            </a:ext>
          </a:extLst>
        </xdr:cNvPr>
        <xdr:cNvSpPr/>
      </xdr:nvSpPr>
      <xdr:spPr>
        <a:xfrm>
          <a:off x="4614863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23</xdr:row>
      <xdr:rowOff>109537</xdr:rowOff>
    </xdr:from>
    <xdr:to>
      <xdr:col>4</xdr:col>
      <xdr:colOff>176213</xdr:colOff>
      <xdr:row>24</xdr:row>
      <xdr:rowOff>80962</xdr:rowOff>
    </xdr:to>
    <xdr:sp macro="_xll.MC_OnNodeClick" textlink="">
      <xdr:nvSpPr>
        <xdr:cNvPr id="51" name="MC_T_t4_med">
          <a:extLst>
            <a:ext uri="{FF2B5EF4-FFF2-40B4-BE49-F238E27FC236}">
              <a16:creationId xmlns:a16="http://schemas.microsoft.com/office/drawing/2014/main" id="{83083737-2AB3-AFE1-C081-0B66F4CE1A73}"/>
            </a:ext>
          </a:extLst>
        </xdr:cNvPr>
        <xdr:cNvSpPr/>
      </xdr:nvSpPr>
      <xdr:spPr>
        <a:xfrm rot="16200000">
          <a:off x="7015163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25</xdr:row>
      <xdr:rowOff>109537</xdr:rowOff>
    </xdr:from>
    <xdr:to>
      <xdr:col>4</xdr:col>
      <xdr:colOff>176213</xdr:colOff>
      <xdr:row>26</xdr:row>
      <xdr:rowOff>80962</xdr:rowOff>
    </xdr:to>
    <xdr:sp macro="_xll.MC_OnNodeClick" textlink="">
      <xdr:nvSpPr>
        <xdr:cNvPr id="52" name="MC_T_t4_low">
          <a:extLst>
            <a:ext uri="{FF2B5EF4-FFF2-40B4-BE49-F238E27FC236}">
              <a16:creationId xmlns:a16="http://schemas.microsoft.com/office/drawing/2014/main" id="{B0047AC3-F05A-D71C-978C-31771B9924FD}"/>
            </a:ext>
          </a:extLst>
        </xdr:cNvPr>
        <xdr:cNvSpPr/>
      </xdr:nvSpPr>
      <xdr:spPr>
        <a:xfrm rot="16200000">
          <a:off x="7015163" y="481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27</xdr:row>
      <xdr:rowOff>109538</xdr:rowOff>
    </xdr:from>
    <xdr:to>
      <xdr:col>2</xdr:col>
      <xdr:colOff>180975</xdr:colOff>
      <xdr:row>28</xdr:row>
      <xdr:rowOff>80963</xdr:rowOff>
    </xdr:to>
    <xdr:sp macro="_xll.MC_OnNodeClick" textlink="">
      <xdr:nvSpPr>
        <xdr:cNvPr id="53" name="MC_D_root">
          <a:extLst>
            <a:ext uri="{FF2B5EF4-FFF2-40B4-BE49-F238E27FC236}">
              <a16:creationId xmlns:a16="http://schemas.microsoft.com/office/drawing/2014/main" id="{4E7A8525-1746-6B68-FB14-764CB944EEA6}"/>
            </a:ext>
          </a:extLst>
        </xdr:cNvPr>
        <xdr:cNvSpPr/>
      </xdr:nvSpPr>
      <xdr:spPr>
        <a:xfrm>
          <a:off x="2057400" y="5195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29</xdr:row>
      <xdr:rowOff>109537</xdr:rowOff>
    </xdr:from>
    <xdr:to>
      <xdr:col>4</xdr:col>
      <xdr:colOff>176213</xdr:colOff>
      <xdr:row>30</xdr:row>
      <xdr:rowOff>80962</xdr:rowOff>
    </xdr:to>
    <xdr:sp macro="_xll.MC_OnNodeClick" textlink="">
      <xdr:nvSpPr>
        <xdr:cNvPr id="54" name="MC_T_t3_high">
          <a:extLst>
            <a:ext uri="{FF2B5EF4-FFF2-40B4-BE49-F238E27FC236}">
              <a16:creationId xmlns:a16="http://schemas.microsoft.com/office/drawing/2014/main" id="{27E58864-2CFA-A9CA-8D31-8DF01DCFAEF3}"/>
            </a:ext>
          </a:extLst>
        </xdr:cNvPr>
        <xdr:cNvSpPr/>
      </xdr:nvSpPr>
      <xdr:spPr>
        <a:xfrm rot="16200000">
          <a:off x="7015163" y="557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31</xdr:row>
      <xdr:rowOff>109538</xdr:rowOff>
    </xdr:from>
    <xdr:to>
      <xdr:col>3</xdr:col>
      <xdr:colOff>180975</xdr:colOff>
      <xdr:row>32</xdr:row>
      <xdr:rowOff>80963</xdr:rowOff>
    </xdr:to>
    <xdr:sp macro="_xll.MC_OnNodeClick" textlink="">
      <xdr:nvSpPr>
        <xdr:cNvPr id="55" name="MC_C_tier3">
          <a:extLst>
            <a:ext uri="{FF2B5EF4-FFF2-40B4-BE49-F238E27FC236}">
              <a16:creationId xmlns:a16="http://schemas.microsoft.com/office/drawing/2014/main" id="{B694FBBE-073D-2B3E-4252-7C269CC08F0C}"/>
            </a:ext>
          </a:extLst>
        </xdr:cNvPr>
        <xdr:cNvSpPr/>
      </xdr:nvSpPr>
      <xdr:spPr>
        <a:xfrm>
          <a:off x="4614863" y="595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33</xdr:row>
      <xdr:rowOff>109537</xdr:rowOff>
    </xdr:from>
    <xdr:to>
      <xdr:col>4</xdr:col>
      <xdr:colOff>176213</xdr:colOff>
      <xdr:row>34</xdr:row>
      <xdr:rowOff>80962</xdr:rowOff>
    </xdr:to>
    <xdr:sp macro="_xll.MC_OnNodeClick" textlink="">
      <xdr:nvSpPr>
        <xdr:cNvPr id="56" name="MC_T_t3_med">
          <a:extLst>
            <a:ext uri="{FF2B5EF4-FFF2-40B4-BE49-F238E27FC236}">
              <a16:creationId xmlns:a16="http://schemas.microsoft.com/office/drawing/2014/main" id="{7451EED9-21F2-BC1B-8069-953783F0AB0D}"/>
            </a:ext>
          </a:extLst>
        </xdr:cNvPr>
        <xdr:cNvSpPr/>
      </xdr:nvSpPr>
      <xdr:spPr>
        <a:xfrm rot="16200000">
          <a:off x="7015163" y="633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35</xdr:row>
      <xdr:rowOff>109537</xdr:rowOff>
    </xdr:from>
    <xdr:to>
      <xdr:col>4</xdr:col>
      <xdr:colOff>176213</xdr:colOff>
      <xdr:row>36</xdr:row>
      <xdr:rowOff>80962</xdr:rowOff>
    </xdr:to>
    <xdr:sp macro="_xll.MC_OnNodeClick" textlink="">
      <xdr:nvSpPr>
        <xdr:cNvPr id="57" name="MC_T_t3_low">
          <a:extLst>
            <a:ext uri="{FF2B5EF4-FFF2-40B4-BE49-F238E27FC236}">
              <a16:creationId xmlns:a16="http://schemas.microsoft.com/office/drawing/2014/main" id="{D8B6E21B-D1EF-6E03-564B-EC1E542753D5}"/>
            </a:ext>
          </a:extLst>
        </xdr:cNvPr>
        <xdr:cNvSpPr/>
      </xdr:nvSpPr>
      <xdr:spPr>
        <a:xfrm rot="16200000">
          <a:off x="7015163" y="671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37</xdr:row>
      <xdr:rowOff>109537</xdr:rowOff>
    </xdr:from>
    <xdr:to>
      <xdr:col>4</xdr:col>
      <xdr:colOff>176213</xdr:colOff>
      <xdr:row>38</xdr:row>
      <xdr:rowOff>80962</xdr:rowOff>
    </xdr:to>
    <xdr:sp macro="_xll.MC_OnNodeClick" textlink="">
      <xdr:nvSpPr>
        <xdr:cNvPr id="58" name="MC_T_colo_good">
          <a:extLst>
            <a:ext uri="{FF2B5EF4-FFF2-40B4-BE49-F238E27FC236}">
              <a16:creationId xmlns:a16="http://schemas.microsoft.com/office/drawing/2014/main" id="{8DEE12A6-A969-54DD-A717-E3C1F88D953F}"/>
            </a:ext>
          </a:extLst>
        </xdr:cNvPr>
        <xdr:cNvSpPr/>
      </xdr:nvSpPr>
      <xdr:spPr>
        <a:xfrm rot="16200000">
          <a:off x="7015163" y="7096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39</xdr:row>
      <xdr:rowOff>109538</xdr:rowOff>
    </xdr:from>
    <xdr:to>
      <xdr:col>3</xdr:col>
      <xdr:colOff>180975</xdr:colOff>
      <xdr:row>40</xdr:row>
      <xdr:rowOff>80963</xdr:rowOff>
    </xdr:to>
    <xdr:sp macro="_xll.MC_OnNodeClick" textlink="">
      <xdr:nvSpPr>
        <xdr:cNvPr id="59" name="MC_C_colo">
          <a:extLst>
            <a:ext uri="{FF2B5EF4-FFF2-40B4-BE49-F238E27FC236}">
              <a16:creationId xmlns:a16="http://schemas.microsoft.com/office/drawing/2014/main" id="{364E47E7-F426-C9B6-F111-1D7C627B0354}"/>
            </a:ext>
          </a:extLst>
        </xdr:cNvPr>
        <xdr:cNvSpPr/>
      </xdr:nvSpPr>
      <xdr:spPr>
        <a:xfrm>
          <a:off x="4614863" y="7481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41</xdr:row>
      <xdr:rowOff>109537</xdr:rowOff>
    </xdr:from>
    <xdr:to>
      <xdr:col>4</xdr:col>
      <xdr:colOff>176213</xdr:colOff>
      <xdr:row>42</xdr:row>
      <xdr:rowOff>80962</xdr:rowOff>
    </xdr:to>
    <xdr:sp macro="_xll.MC_OnNodeClick" textlink="">
      <xdr:nvSpPr>
        <xdr:cNvPr id="60" name="MC_T_colo_squeeze">
          <a:extLst>
            <a:ext uri="{FF2B5EF4-FFF2-40B4-BE49-F238E27FC236}">
              <a16:creationId xmlns:a16="http://schemas.microsoft.com/office/drawing/2014/main" id="{8E604B0F-8441-95A2-32A0-83C890774BF9}"/>
            </a:ext>
          </a:extLst>
        </xdr:cNvPr>
        <xdr:cNvSpPr/>
      </xdr:nvSpPr>
      <xdr:spPr>
        <a:xfrm rot="16200000">
          <a:off x="7015163" y="785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43</xdr:row>
      <xdr:rowOff>109537</xdr:rowOff>
    </xdr:from>
    <xdr:to>
      <xdr:col>4</xdr:col>
      <xdr:colOff>176213</xdr:colOff>
      <xdr:row>44</xdr:row>
      <xdr:rowOff>80962</xdr:rowOff>
    </xdr:to>
    <xdr:sp macro="_xll.MC_OnNodeClick" textlink="">
      <xdr:nvSpPr>
        <xdr:cNvPr id="61" name="MC_T_cloud_stable">
          <a:extLst>
            <a:ext uri="{FF2B5EF4-FFF2-40B4-BE49-F238E27FC236}">
              <a16:creationId xmlns:a16="http://schemas.microsoft.com/office/drawing/2014/main" id="{DCED713D-807F-BC00-6D94-F6611933FA1A}"/>
            </a:ext>
          </a:extLst>
        </xdr:cNvPr>
        <xdr:cNvSpPr/>
      </xdr:nvSpPr>
      <xdr:spPr>
        <a:xfrm rot="16200000">
          <a:off x="7015163" y="823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45</xdr:row>
      <xdr:rowOff>109538</xdr:rowOff>
    </xdr:from>
    <xdr:to>
      <xdr:col>3</xdr:col>
      <xdr:colOff>180975</xdr:colOff>
      <xdr:row>46</xdr:row>
      <xdr:rowOff>80963</xdr:rowOff>
    </xdr:to>
    <xdr:sp macro="_xll.MC_OnNodeClick" textlink="">
      <xdr:nvSpPr>
        <xdr:cNvPr id="62" name="MC_C_cloud">
          <a:extLst>
            <a:ext uri="{FF2B5EF4-FFF2-40B4-BE49-F238E27FC236}">
              <a16:creationId xmlns:a16="http://schemas.microsoft.com/office/drawing/2014/main" id="{1368D131-B9E1-14B7-73B8-C3EBF72309FF}"/>
            </a:ext>
          </a:extLst>
        </xdr:cNvPr>
        <xdr:cNvSpPr/>
      </xdr:nvSpPr>
      <xdr:spPr>
        <a:xfrm>
          <a:off x="4614863" y="8624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47</xdr:row>
      <xdr:rowOff>109537</xdr:rowOff>
    </xdr:from>
    <xdr:to>
      <xdr:col>4</xdr:col>
      <xdr:colOff>176213</xdr:colOff>
      <xdr:row>48</xdr:row>
      <xdr:rowOff>80962</xdr:rowOff>
    </xdr:to>
    <xdr:sp macro="_xll.MC_OnNodeClick" textlink="">
      <xdr:nvSpPr>
        <xdr:cNvPr id="63" name="MC_T_cloud_rise">
          <a:extLst>
            <a:ext uri="{FF2B5EF4-FFF2-40B4-BE49-F238E27FC236}">
              <a16:creationId xmlns:a16="http://schemas.microsoft.com/office/drawing/2014/main" id="{F1C237C5-6BB9-005F-88D9-4FAFAAD89EFA}"/>
            </a:ext>
          </a:extLst>
        </xdr:cNvPr>
        <xdr:cNvSpPr/>
      </xdr:nvSpPr>
      <xdr:spPr>
        <a:xfrm rot="16200000">
          <a:off x="7015163" y="900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49</xdr:row>
      <xdr:rowOff>109537</xdr:rowOff>
    </xdr:from>
    <xdr:to>
      <xdr:col>4</xdr:col>
      <xdr:colOff>176213</xdr:colOff>
      <xdr:row>50</xdr:row>
      <xdr:rowOff>80962</xdr:rowOff>
    </xdr:to>
    <xdr:sp macro="_xll.MC_OnNodeClick" textlink="">
      <xdr:nvSpPr>
        <xdr:cNvPr id="64" name="MC_T_cloud_lockin">
          <a:extLst>
            <a:ext uri="{FF2B5EF4-FFF2-40B4-BE49-F238E27FC236}">
              <a16:creationId xmlns:a16="http://schemas.microsoft.com/office/drawing/2014/main" id="{AFA34362-6BB0-F966-9DCA-2FF062A8ACF1}"/>
            </a:ext>
          </a:extLst>
        </xdr:cNvPr>
        <xdr:cNvSpPr/>
      </xdr:nvSpPr>
      <xdr:spPr>
        <a:xfrm rot="16200000">
          <a:off x="7015163" y="938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75A62-4A5C-4042-A2D7-E9CE6DEF885C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B9591-AAB0-4B8B-A750-47A571C622CA}">
  <dimension ref="A1:AK1"/>
  <sheetViews>
    <sheetView workbookViewId="0"/>
  </sheetViews>
  <sheetFormatPr defaultRowHeight="14.25" x14ac:dyDescent="0.45"/>
  <sheetData>
    <row r="1" spans="1:37" x14ac:dyDescent="0.45">
      <c r="A1">
        <f>MC_Tree_1!MC_BP_C_cloud_T_cloud_stable</f>
        <v>0.4</v>
      </c>
      <c r="B1">
        <f>MC_Tree_1!MC_BV_C_cloud_T_cloud_stable</f>
        <v>-35700000</v>
      </c>
      <c r="C1">
        <f>MC_Tree_1!MC_BP_C_cloud_T_cloud_rise</f>
        <v>0.35</v>
      </c>
      <c r="D1">
        <f>MC_Tree_1!MC_BV_C_cloud_T_cloud_rise</f>
        <v>-57750000</v>
      </c>
      <c r="E1">
        <f>MC_Tree_1!MC_BP_C_cloud_T_cloud_lockin</f>
        <v>0.25</v>
      </c>
      <c r="F1">
        <f>MC_Tree_1!MC_BV_C_cloud_T_cloud_lockin</f>
        <v>-79799999.999999985</v>
      </c>
      <c r="G1">
        <f>MC_Tree_1!MC_BP_C_colo_T_colo_good</f>
        <v>0.5</v>
      </c>
      <c r="H1">
        <f>MC_Tree_1!MC_BV_C_colo_T_colo_good</f>
        <v>-12600000</v>
      </c>
      <c r="I1">
        <f>MC_Tree_1!MC_BP_C_colo_T_colo_squeeze</f>
        <v>0.5</v>
      </c>
      <c r="J1">
        <f>MC_Tree_1!MC_BV_C_colo_T_colo_squeeze</f>
        <v>-15600000</v>
      </c>
      <c r="K1">
        <f>MC_Tree_1!MC_BP_C_tier3_T_t3_high</f>
        <v>0.35</v>
      </c>
      <c r="L1">
        <f>MC_Tree_1!MC_BV_C_tier3_T_t3_high</f>
        <v>10086000.000000004</v>
      </c>
      <c r="M1">
        <f>MC_Tree_1!MC_BP_C_tier3_T_t3_med</f>
        <v>0.45</v>
      </c>
      <c r="N1">
        <f>MC_Tree_1!MC_BV_C_tier3_T_t3_med</f>
        <v>-1388999.9999999965</v>
      </c>
      <c r="O1">
        <f>MC_Tree_1!MC_BP_C_tier3_T_t3_low</f>
        <v>0.2</v>
      </c>
      <c r="P1">
        <f>MC_Tree_1!MC_BV_C_tier3_T_t3_low</f>
        <v>-12863999.999999996</v>
      </c>
      <c r="Q1">
        <f>MC_Tree_1!MC_BP_C_tier4_T_t4_high</f>
        <v>0.4</v>
      </c>
      <c r="R1">
        <f>MC_Tree_1!MC_BV_C_tier4_T_t4_high</f>
        <v>5280000</v>
      </c>
      <c r="S1">
        <f>MC_Tree_1!MC_BP_C_tier4_T_t4_med</f>
        <v>0.4</v>
      </c>
      <c r="T1">
        <f>MC_Tree_1!MC_BV_C_tier4_T_t4_med</f>
        <v>-8220000</v>
      </c>
      <c r="U1">
        <f>MC_Tree_1!MC_BP_C_tier4_T_t4_low</f>
        <v>0.2</v>
      </c>
      <c r="V1">
        <f>MC_Tree_1!MC_BV_C_tier4_T_t4_low</f>
        <v>-21720000</v>
      </c>
      <c r="W1">
        <f>MC_Tree_1!MC_BV_D_root_C_tier4</f>
        <v>-22500000</v>
      </c>
      <c r="X1">
        <f>MC_Tree_1!MC_BV_D_root_C_tier3</f>
        <v>-17250000</v>
      </c>
      <c r="Y1">
        <f>MC_Tree_1!MC_BV_D_root_C_colo</f>
        <v>0</v>
      </c>
      <c r="Z1">
        <f>MC_Tree_1!MC_BV_D_root_C_cloud</f>
        <v>0</v>
      </c>
      <c r="AA1">
        <v>0</v>
      </c>
      <c r="AB1">
        <v>0</v>
      </c>
      <c r="AC1">
        <v>0</v>
      </c>
      <c r="AD1">
        <v>0</v>
      </c>
      <c r="AE1">
        <v>0</v>
      </c>
      <c r="AF1">
        <v>0</v>
      </c>
      <c r="AG1">
        <v>0</v>
      </c>
      <c r="AH1">
        <v>0</v>
      </c>
      <c r="AI1">
        <v>0</v>
      </c>
      <c r="AJ1">
        <v>0</v>
      </c>
      <c r="AK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F2E35-7426-4976-AED5-F872FFEDA90B}">
  <dimension ref="B2:B36"/>
  <sheetViews>
    <sheetView tabSelected="1" workbookViewId="0"/>
  </sheetViews>
  <sheetFormatPr defaultRowHeight="14.25" x14ac:dyDescent="0.45"/>
  <cols>
    <col min="1" max="1" width="3.59765625" customWidth="1"/>
    <col min="2" max="2" width="75.59765625" customWidth="1"/>
    <col min="3" max="3" width="16.59765625" customWidth="1"/>
    <col min="4" max="4" width="45.59765625" customWidth="1"/>
  </cols>
  <sheetData>
    <row r="2" spans="2:2" ht="21" x14ac:dyDescent="0.65">
      <c r="B2" s="18" t="s">
        <v>43</v>
      </c>
    </row>
    <row r="3" spans="2:2" x14ac:dyDescent="0.45">
      <c r="B3" s="11" t="s">
        <v>44</v>
      </c>
    </row>
    <row r="5" spans="2:2" ht="15.75" x14ac:dyDescent="0.5">
      <c r="B5" s="19" t="s">
        <v>45</v>
      </c>
    </row>
    <row r="7" spans="2:2" x14ac:dyDescent="0.45">
      <c r="B7" t="s">
        <v>46</v>
      </c>
    </row>
    <row r="8" spans="2:2" x14ac:dyDescent="0.45">
      <c r="B8" t="s">
        <v>47</v>
      </c>
    </row>
    <row r="9" spans="2:2" x14ac:dyDescent="0.45">
      <c r="B9" t="s">
        <v>48</v>
      </c>
    </row>
    <row r="10" spans="2:2" x14ac:dyDescent="0.45">
      <c r="B10" t="s">
        <v>49</v>
      </c>
    </row>
    <row r="12" spans="2:2" x14ac:dyDescent="0.45">
      <c r="B12" s="10" t="s">
        <v>50</v>
      </c>
    </row>
    <row r="13" spans="2:2" x14ac:dyDescent="0.45">
      <c r="B13" s="10" t="s">
        <v>51</v>
      </c>
    </row>
    <row r="14" spans="2:2" x14ac:dyDescent="0.45">
      <c r="B14" s="10" t="s">
        <v>52</v>
      </c>
    </row>
    <row r="15" spans="2:2" x14ac:dyDescent="0.45">
      <c r="B15" s="10" t="s">
        <v>53</v>
      </c>
    </row>
    <row r="17" spans="2:2" ht="15.75" x14ac:dyDescent="0.5">
      <c r="B17" s="19" t="s">
        <v>54</v>
      </c>
    </row>
    <row r="19" spans="2:2" x14ac:dyDescent="0.45">
      <c r="B19" t="s">
        <v>55</v>
      </c>
    </row>
    <row r="20" spans="2:2" x14ac:dyDescent="0.45">
      <c r="B20" t="s">
        <v>56</v>
      </c>
    </row>
    <row r="21" spans="2:2" x14ac:dyDescent="0.45">
      <c r="B21" t="s">
        <v>57</v>
      </c>
    </row>
    <row r="22" spans="2:2" x14ac:dyDescent="0.45">
      <c r="B22" t="s">
        <v>58</v>
      </c>
    </row>
    <row r="24" spans="2:2" x14ac:dyDescent="0.45">
      <c r="B24" s="8" t="s">
        <v>59</v>
      </c>
    </row>
    <row r="25" spans="2:2" x14ac:dyDescent="0.45">
      <c r="B25" s="10" t="s">
        <v>60</v>
      </c>
    </row>
    <row r="26" spans="2:2" x14ac:dyDescent="0.45">
      <c r="B26" s="10" t="s">
        <v>61</v>
      </c>
    </row>
    <row r="27" spans="2:2" x14ac:dyDescent="0.45">
      <c r="B27" s="10" t="s">
        <v>62</v>
      </c>
    </row>
    <row r="28" spans="2:2" x14ac:dyDescent="0.45">
      <c r="B28" s="10" t="s">
        <v>63</v>
      </c>
    </row>
    <row r="29" spans="2:2" x14ac:dyDescent="0.45">
      <c r="B29" s="10" t="s">
        <v>64</v>
      </c>
    </row>
    <row r="31" spans="2:2" ht="15.75" x14ac:dyDescent="0.5">
      <c r="B31" s="19" t="s">
        <v>65</v>
      </c>
    </row>
    <row r="33" spans="2:2" x14ac:dyDescent="0.45">
      <c r="B33" t="s">
        <v>66</v>
      </c>
    </row>
    <row r="34" spans="2:2" x14ac:dyDescent="0.45">
      <c r="B34" t="s">
        <v>67</v>
      </c>
    </row>
    <row r="35" spans="2:2" x14ac:dyDescent="0.45">
      <c r="B35" t="s">
        <v>68</v>
      </c>
    </row>
    <row r="36" spans="2:2" x14ac:dyDescent="0.45">
      <c r="B36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6A416-AB97-413E-8D66-986BEB6DFA79}">
  <dimension ref="B2:E54"/>
  <sheetViews>
    <sheetView showGridLines="0" workbookViewId="0"/>
  </sheetViews>
  <sheetFormatPr defaultRowHeight="14.25" x14ac:dyDescent="0.45"/>
  <cols>
    <col min="1" max="1" width="8.59765625" customWidth="1"/>
    <col min="2" max="2" width="20.06640625" customWidth="1"/>
    <col min="3" max="3" width="35.796875" customWidth="1"/>
    <col min="4" max="4" width="33.59765625" customWidth="1"/>
    <col min="5" max="5" width="33.3984375" customWidth="1"/>
  </cols>
  <sheetData>
    <row r="2" spans="2:5" ht="15" customHeight="1" x14ac:dyDescent="0.55000000000000004">
      <c r="B2" s="9" t="s">
        <v>6</v>
      </c>
    </row>
    <row r="3" spans="2:5" ht="15" customHeight="1" x14ac:dyDescent="0.45">
      <c r="B3" s="11" t="s">
        <v>7</v>
      </c>
    </row>
    <row r="4" spans="2:5" ht="15" customHeight="1" x14ac:dyDescent="0.45"/>
    <row r="5" spans="2:5" ht="15" customHeight="1" x14ac:dyDescent="0.45">
      <c r="B5" s="12" t="s">
        <v>8</v>
      </c>
      <c r="C5" s="12" t="s">
        <v>9</v>
      </c>
      <c r="D5" s="12" t="s">
        <v>10</v>
      </c>
      <c r="E5" s="12" t="s">
        <v>11</v>
      </c>
    </row>
    <row r="6" spans="2:5" ht="15" customHeight="1" x14ac:dyDescent="0.45">
      <c r="B6" s="13" t="s">
        <v>12</v>
      </c>
      <c r="C6" s="14">
        <v>15000</v>
      </c>
      <c r="D6" s="13" t="s">
        <v>13</v>
      </c>
      <c r="E6" s="13" t="s">
        <v>14</v>
      </c>
    </row>
    <row r="7" spans="2:5" ht="15" customHeight="1" x14ac:dyDescent="0.45">
      <c r="B7" s="13" t="s">
        <v>15</v>
      </c>
      <c r="C7" s="14">
        <v>120</v>
      </c>
      <c r="D7" s="13" t="s">
        <v>16</v>
      </c>
      <c r="E7" s="13" t="s">
        <v>17</v>
      </c>
    </row>
    <row r="8" spans="2:5" ht="15" customHeight="1" x14ac:dyDescent="0.45">
      <c r="B8" s="13" t="s">
        <v>18</v>
      </c>
      <c r="C8" s="15">
        <v>500</v>
      </c>
      <c r="D8" s="13" t="s">
        <v>19</v>
      </c>
      <c r="E8" s="13" t="s">
        <v>20</v>
      </c>
    </row>
    <row r="9" spans="2:5" ht="15" customHeight="1" x14ac:dyDescent="0.45">
      <c r="B9" s="13" t="s">
        <v>21</v>
      </c>
      <c r="C9" s="16">
        <v>1.4</v>
      </c>
      <c r="D9" s="13" t="s">
        <v>22</v>
      </c>
      <c r="E9" s="13" t="s">
        <v>23</v>
      </c>
    </row>
    <row r="10" spans="2:5" ht="15" customHeight="1" x14ac:dyDescent="0.45">
      <c r="B10" s="13" t="s">
        <v>24</v>
      </c>
      <c r="C10" s="14">
        <v>1800</v>
      </c>
      <c r="D10" s="13" t="s">
        <v>16</v>
      </c>
      <c r="E10" s="13" t="s">
        <v>25</v>
      </c>
    </row>
    <row r="11" spans="2:5" ht="15" customHeight="1" x14ac:dyDescent="0.45">
      <c r="B11" s="13" t="s">
        <v>26</v>
      </c>
      <c r="C11" s="14">
        <v>15000000</v>
      </c>
      <c r="D11" s="13" t="s">
        <v>13</v>
      </c>
      <c r="E11" s="13" t="s">
        <v>27</v>
      </c>
    </row>
    <row r="12" spans="2:5" ht="15" customHeight="1" x14ac:dyDescent="0.45">
      <c r="B12" s="13" t="s">
        <v>28</v>
      </c>
      <c r="C12" s="14">
        <v>50000</v>
      </c>
      <c r="D12" s="13" t="s">
        <v>16</v>
      </c>
      <c r="E12" s="13" t="s">
        <v>29</v>
      </c>
    </row>
    <row r="13" spans="2:5" ht="15" customHeight="1" x14ac:dyDescent="0.45">
      <c r="B13" s="13" t="s">
        <v>30</v>
      </c>
      <c r="C13" s="17">
        <v>0.1</v>
      </c>
      <c r="D13" s="13" t="s">
        <v>31</v>
      </c>
      <c r="E13" s="13" t="s">
        <v>32</v>
      </c>
    </row>
    <row r="14" spans="2:5" ht="15" customHeight="1" x14ac:dyDescent="0.45">
      <c r="B14" s="13" t="s">
        <v>33</v>
      </c>
      <c r="C14" s="15">
        <v>8</v>
      </c>
      <c r="D14" s="13" t="s">
        <v>34</v>
      </c>
      <c r="E14" s="13" t="s">
        <v>35</v>
      </c>
    </row>
    <row r="15" spans="2:5" x14ac:dyDescent="0.45">
      <c r="B15" s="13" t="s">
        <v>36</v>
      </c>
      <c r="C15" s="14">
        <v>2200</v>
      </c>
      <c r="D15" s="13" t="s">
        <v>16</v>
      </c>
      <c r="E15" s="13" t="s">
        <v>37</v>
      </c>
    </row>
    <row r="16" spans="2:5" x14ac:dyDescent="0.45">
      <c r="B16" s="13" t="s">
        <v>38</v>
      </c>
      <c r="C16" s="14">
        <v>3500</v>
      </c>
      <c r="D16" s="13" t="s">
        <v>16</v>
      </c>
      <c r="E16" s="13" t="s">
        <v>39</v>
      </c>
    </row>
    <row r="17" spans="2:5" x14ac:dyDescent="0.45">
      <c r="B17" s="13" t="s">
        <v>40</v>
      </c>
      <c r="C17" s="15">
        <v>60</v>
      </c>
      <c r="D17" s="13" t="s">
        <v>41</v>
      </c>
      <c r="E17" s="13" t="s">
        <v>42</v>
      </c>
    </row>
    <row r="20" spans="2:5" ht="15" customHeight="1" x14ac:dyDescent="0.45">
      <c r="D20" s="5">
        <v>0.4</v>
      </c>
      <c r="E20" s="1">
        <f>_xll.MC_NodeProbability(_MC_Calc_1,"T_t4_high")</f>
        <v>0.4</v>
      </c>
    </row>
    <row r="21" spans="2:5" ht="15" customHeight="1" x14ac:dyDescent="0.45">
      <c r="D21" s="7">
        <f>(PricePerRack*NumRacks*0.9-PowerCostKW*PowerPerRack*NumRacks*PUE-NetworkCost)*AnalysisMonths</f>
        <v>5280000</v>
      </c>
      <c r="E21" s="6">
        <f>_xll.MC_NodeValue(_MC_Calc_1,"T_t4_high")</f>
        <v>-17220000</v>
      </c>
    </row>
    <row r="22" spans="2:5" ht="15" customHeight="1" x14ac:dyDescent="0.45">
      <c r="C22" s="4" t="str">
        <f>_xll.MC_NodeDecision(_MC_Calc_1,"C_tier4")</f>
        <v/>
      </c>
      <c r="D22" s="2" t="s">
        <v>1</v>
      </c>
    </row>
    <row r="23" spans="2:5" ht="15" customHeight="1" x14ac:dyDescent="0.45">
      <c r="C23" s="7">
        <f>-CostPerRack*NumRacks-LandBuildingCost</f>
        <v>-22500000</v>
      </c>
      <c r="D23" s="6">
        <f>_xll.MC_NodeValue(_MC_Calc_1,"C_tier4")</f>
        <v>-28020000</v>
      </c>
    </row>
    <row r="24" spans="2:5" ht="15" customHeight="1" x14ac:dyDescent="0.45">
      <c r="D24" s="5">
        <v>0.4</v>
      </c>
      <c r="E24" s="1">
        <f>_xll.MC_NodeProbability(_MC_Calc_1,"T_t4_med")</f>
        <v>0.4</v>
      </c>
    </row>
    <row r="25" spans="2:5" ht="15" customHeight="1" x14ac:dyDescent="0.45">
      <c r="D25" s="7">
        <f>(PricePerRack*NumRacks*0.65-PowerCostKW*PowerPerRack*NumRacks*PUE-NetworkCost)*AnalysisMonths</f>
        <v>-8220000</v>
      </c>
      <c r="E25" s="6">
        <f>_xll.MC_NodeValue(_MC_Calc_1,"T_t4_med")</f>
        <v>-30720000</v>
      </c>
    </row>
    <row r="26" spans="2:5" ht="15" customHeight="1" x14ac:dyDescent="0.45">
      <c r="D26" s="5">
        <v>0.2</v>
      </c>
      <c r="E26" s="1">
        <f>_xll.MC_NodeProbability(_MC_Calc_1,"T_t4_low")</f>
        <v>0.2</v>
      </c>
    </row>
    <row r="27" spans="2:5" ht="15" customHeight="1" x14ac:dyDescent="0.45">
      <c r="D27" s="7">
        <f>(PricePerRack*NumRacks*0.4-PowerCostKW*PowerPerRack*NumRacks*PUE-NetworkCost)*AnalysisMonths</f>
        <v>-21720000</v>
      </c>
      <c r="E27" s="6">
        <f>_xll.MC_NodeValue(_MC_Calc_1,"T_t4_low")</f>
        <v>-44220000</v>
      </c>
    </row>
    <row r="28" spans="2:5" ht="15" customHeight="1" x14ac:dyDescent="0.45">
      <c r="C28" s="3" t="s">
        <v>2</v>
      </c>
    </row>
    <row r="29" spans="2:5" ht="15" customHeight="1" x14ac:dyDescent="0.45">
      <c r="C29" s="6">
        <f>_xll.MC_NodeValue(_MC_Calc_1,"D_root")</f>
        <v>-14100000</v>
      </c>
    </row>
    <row r="30" spans="2:5" ht="15" customHeight="1" x14ac:dyDescent="0.45">
      <c r="D30" s="5">
        <v>0.35</v>
      </c>
      <c r="E30" s="1">
        <f>_xll.MC_NodeProbability(_MC_Calc_1,"T_t3_high")</f>
        <v>0.35</v>
      </c>
    </row>
    <row r="31" spans="2:5" ht="15" customHeight="1" x14ac:dyDescent="0.45">
      <c r="D31" s="7">
        <f>(PricePerRack*0.85*NumRacks*0.9-PowerCostKW*PowerPerRack*NumRacks*PUE*0.7-NetworkCost)*AnalysisMonths</f>
        <v>10086000.000000004</v>
      </c>
      <c r="E31" s="6">
        <f>_xll.MC_NodeValue(_MC_Calc_1,"T_t3_high")</f>
        <v>-7163999.9999999963</v>
      </c>
    </row>
    <row r="32" spans="2:5" ht="15" customHeight="1" x14ac:dyDescent="0.45">
      <c r="C32" s="4" t="str">
        <f>_xll.MC_NodeDecision(_MC_Calc_1,"C_tier3")</f>
        <v/>
      </c>
      <c r="D32" s="2" t="s">
        <v>3</v>
      </c>
    </row>
    <row r="33" spans="3:5" ht="15" customHeight="1" x14ac:dyDescent="0.45">
      <c r="C33" s="7">
        <f>-CostPerRack*NumRacks*0.7-LandBuildingCost*0.8</f>
        <v>-17250000</v>
      </c>
      <c r="D33" s="6">
        <f>_xll.MC_NodeValue(_MC_Calc_1,"C_tier3")</f>
        <v>-16917749.999999996</v>
      </c>
    </row>
    <row r="34" spans="3:5" ht="15" customHeight="1" x14ac:dyDescent="0.45">
      <c r="D34" s="5">
        <v>0.45</v>
      </c>
      <c r="E34" s="1">
        <f>_xll.MC_NodeProbability(_MC_Calc_1,"T_t3_med")</f>
        <v>0.45</v>
      </c>
    </row>
    <row r="35" spans="3:5" ht="15" customHeight="1" x14ac:dyDescent="0.45">
      <c r="D35" s="7">
        <f>(PricePerRack*0.85*NumRacks*0.65-PowerCostKW*PowerPerRack*NumRacks*PUE*0.7-NetworkCost)*AnalysisMonths</f>
        <v>-1388999.9999999965</v>
      </c>
      <c r="E35" s="6">
        <f>_xll.MC_NodeValue(_MC_Calc_1,"T_t3_med")</f>
        <v>-18638999.999999996</v>
      </c>
    </row>
    <row r="36" spans="3:5" ht="15" customHeight="1" x14ac:dyDescent="0.45">
      <c r="D36" s="5">
        <v>0.2</v>
      </c>
      <c r="E36" s="1">
        <f>_xll.MC_NodeProbability(_MC_Calc_1,"T_t3_low")</f>
        <v>0.2</v>
      </c>
    </row>
    <row r="37" spans="3:5" ht="15" customHeight="1" x14ac:dyDescent="0.45">
      <c r="D37" s="7">
        <f>(PricePerRack*0.85*NumRacks*0.4-PowerCostKW*PowerPerRack*NumRacks*PUE*0.7-NetworkCost)*AnalysisMonths</f>
        <v>-12863999.999999996</v>
      </c>
      <c r="E37" s="6">
        <f>_xll.MC_NodeValue(_MC_Calc_1,"T_t3_low")</f>
        <v>-30113999.999999996</v>
      </c>
    </row>
    <row r="38" spans="3:5" ht="15" customHeight="1" x14ac:dyDescent="0.45">
      <c r="D38" s="5">
        <v>0.5</v>
      </c>
      <c r="E38" s="1">
        <f>_xll.MC_NodeProbability(_MC_Calc_1,"T_colo_good")</f>
        <v>0.5</v>
      </c>
    </row>
    <row r="39" spans="3:5" ht="15" customHeight="1" x14ac:dyDescent="0.45">
      <c r="D39" s="7">
        <f>(PricePerRack-ColoPricePerRack)*NumRacks*0.8*AnalysisMonths-NetworkCost*AnalysisMonths</f>
        <v>-12600000</v>
      </c>
      <c r="E39" s="6">
        <f>_xll.MC_NodeValue(_MC_Calc_1,"T_colo_good")</f>
        <v>-12600000</v>
      </c>
    </row>
    <row r="40" spans="3:5" ht="15" customHeight="1" x14ac:dyDescent="0.45">
      <c r="C40" s="4" t="str">
        <f>_xll.MC_NodeDecision(_MC_Calc_1,"C_colo")</f>
        <v>optimal</v>
      </c>
      <c r="D40" s="2" t="s">
        <v>4</v>
      </c>
    </row>
    <row r="41" spans="3:5" ht="15" customHeight="1" x14ac:dyDescent="0.45">
      <c r="C41" s="7">
        <v>0</v>
      </c>
      <c r="D41" s="6">
        <f>_xll.MC_NodeValue(_MC_Calc_1,"C_colo")</f>
        <v>-14100000</v>
      </c>
    </row>
    <row r="42" spans="3:5" ht="15" customHeight="1" x14ac:dyDescent="0.45">
      <c r="D42" s="5">
        <v>0.5</v>
      </c>
      <c r="E42" s="1">
        <f>_xll.MC_NodeProbability(_MC_Calc_1,"T_colo_squeeze")</f>
        <v>0.5</v>
      </c>
    </row>
    <row r="43" spans="3:5" ht="15" customHeight="1" x14ac:dyDescent="0.45">
      <c r="D43" s="7">
        <f>(PricePerRack-ColoPricePerRack*1.2)*NumRacks*0.5*AnalysisMonths-NetworkCost*AnalysisMonths</f>
        <v>-15600000</v>
      </c>
      <c r="E43" s="6">
        <f>_xll.MC_NodeValue(_MC_Calc_1,"T_colo_squeeze")</f>
        <v>-15600000</v>
      </c>
    </row>
    <row r="44" spans="3:5" ht="15" customHeight="1" x14ac:dyDescent="0.45">
      <c r="D44" s="5">
        <v>0.4</v>
      </c>
      <c r="E44" s="1">
        <f>_xll.MC_NodeProbability(_MC_Calc_1,"T_cloud_stable")</f>
        <v>0.4</v>
      </c>
    </row>
    <row r="45" spans="3:5" ht="15" customHeight="1" x14ac:dyDescent="0.45">
      <c r="D45" s="7">
        <f>(PricePerRack*NumRacks*0.7-CloudCostPerRack*NumRacks*0.7)*AnalysisMonths</f>
        <v>-35700000</v>
      </c>
      <c r="E45" s="6">
        <f>_xll.MC_NodeValue(_MC_Calc_1,"T_cloud_stable")</f>
        <v>-35700000</v>
      </c>
    </row>
    <row r="46" spans="3:5" ht="15" customHeight="1" x14ac:dyDescent="0.45">
      <c r="C46" s="4" t="str">
        <f>_xll.MC_NodeDecision(_MC_Calc_1,"C_cloud")</f>
        <v/>
      </c>
      <c r="D46" s="2" t="s">
        <v>5</v>
      </c>
    </row>
    <row r="47" spans="3:5" ht="15" customHeight="1" x14ac:dyDescent="0.45">
      <c r="C47" s="7">
        <v>0</v>
      </c>
      <c r="D47" s="6">
        <f>_xll.MC_NodeValue(_MC_Calc_1,"C_cloud")</f>
        <v>-54442500</v>
      </c>
    </row>
    <row r="48" spans="3:5" ht="15" customHeight="1" x14ac:dyDescent="0.45">
      <c r="D48" s="5">
        <v>0.35</v>
      </c>
      <c r="E48" s="1">
        <f>_xll.MC_NodeProbability(_MC_Calc_1,"T_cloud_rise")</f>
        <v>0.35</v>
      </c>
    </row>
    <row r="49" spans="4:5" ht="15" customHeight="1" x14ac:dyDescent="0.45">
      <c r="D49" s="7">
        <f>(PricePerRack*NumRacks*0.7-CloudCostPerRack*1.3*NumRacks*0.7)*AnalysisMonths</f>
        <v>-57750000</v>
      </c>
      <c r="E49" s="6">
        <f>_xll.MC_NodeValue(_MC_Calc_1,"T_cloud_rise")</f>
        <v>-57750000</v>
      </c>
    </row>
    <row r="50" spans="4:5" ht="15" customHeight="1" x14ac:dyDescent="0.45">
      <c r="D50" s="5">
        <v>0.25</v>
      </c>
      <c r="E50" s="1">
        <f>_xll.MC_NodeProbability(_MC_Calc_1,"T_cloud_lockin")</f>
        <v>0.25</v>
      </c>
    </row>
    <row r="51" spans="4:5" ht="15" customHeight="1" x14ac:dyDescent="0.45">
      <c r="D51" s="7">
        <f>(PricePerRack*NumRacks*0.7-CloudCostPerRack*1.6*NumRacks*0.7)*AnalysisMonths</f>
        <v>-79799999.999999985</v>
      </c>
      <c r="E51" s="6">
        <f>_xll.MC_NodeValue(_MC_Calc_1,"T_cloud_lockin")</f>
        <v>-79799999.999999985</v>
      </c>
    </row>
    <row r="52" spans="4:5" ht="15" customHeight="1" x14ac:dyDescent="0.45"/>
    <row r="53" spans="4:5" ht="15" customHeight="1" x14ac:dyDescent="0.45"/>
    <row r="54" spans="4:5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75</vt:i4>
      </vt:variant>
    </vt:vector>
  </HeadingPairs>
  <TitlesOfParts>
    <vt:vector size="77" baseType="lpstr">
      <vt:lpstr>Problem</vt:lpstr>
      <vt:lpstr>MC_Tree_1</vt:lpstr>
      <vt:lpstr>_MC_Calc_1</vt:lpstr>
      <vt:lpstr>AnalysisMonths</vt:lpstr>
      <vt:lpstr>CloudCostPerRack</vt:lpstr>
      <vt:lpstr>ColoPricePerRack</vt:lpstr>
      <vt:lpstr>CostPerRack</vt:lpstr>
      <vt:lpstr>LandBuildingCost</vt:lpstr>
      <vt:lpstr>MC_Tree_1!MC_BD_D_root_C_cloud</vt:lpstr>
      <vt:lpstr>MC_Tree_1!MC_BD_D_root_C_colo</vt:lpstr>
      <vt:lpstr>MC_Tree_1!MC_BD_D_root_C_tier3</vt:lpstr>
      <vt:lpstr>MC_Tree_1!MC_BD_D_root_C_tier4</vt:lpstr>
      <vt:lpstr>MC_Tree_1!MC_BP_C_cloud_T_cloud_lockin</vt:lpstr>
      <vt:lpstr>MC_Tree_1!MC_BP_C_cloud_T_cloud_rise</vt:lpstr>
      <vt:lpstr>MC_Tree_1!MC_BP_C_cloud_T_cloud_stable</vt:lpstr>
      <vt:lpstr>MC_Tree_1!MC_BP_C_colo_T_colo_good</vt:lpstr>
      <vt:lpstr>MC_Tree_1!MC_BP_C_colo_T_colo_squeeze</vt:lpstr>
      <vt:lpstr>MC_Tree_1!MC_BP_C_tier3_T_t3_high</vt:lpstr>
      <vt:lpstr>MC_Tree_1!MC_BP_C_tier3_T_t3_low</vt:lpstr>
      <vt:lpstr>MC_Tree_1!MC_BP_C_tier3_T_t3_med</vt:lpstr>
      <vt:lpstr>MC_Tree_1!MC_BP_C_tier4_T_t4_high</vt:lpstr>
      <vt:lpstr>MC_Tree_1!MC_BP_C_tier4_T_t4_low</vt:lpstr>
      <vt:lpstr>MC_Tree_1!MC_BP_C_tier4_T_t4_med</vt:lpstr>
      <vt:lpstr>MC_Tree_1!MC_BV_C_cloud_T_cloud_lockin</vt:lpstr>
      <vt:lpstr>MC_Tree_1!MC_BV_C_cloud_T_cloud_rise</vt:lpstr>
      <vt:lpstr>MC_Tree_1!MC_BV_C_cloud_T_cloud_stable</vt:lpstr>
      <vt:lpstr>MC_Tree_1!MC_BV_C_colo_T_colo_good</vt:lpstr>
      <vt:lpstr>MC_Tree_1!MC_BV_C_colo_T_colo_squeeze</vt:lpstr>
      <vt:lpstr>MC_Tree_1!MC_BV_C_tier3_T_t3_high</vt:lpstr>
      <vt:lpstr>MC_Tree_1!MC_BV_C_tier3_T_t3_low</vt:lpstr>
      <vt:lpstr>MC_Tree_1!MC_BV_C_tier3_T_t3_med</vt:lpstr>
      <vt:lpstr>MC_Tree_1!MC_BV_C_tier4_T_t4_high</vt:lpstr>
      <vt:lpstr>MC_Tree_1!MC_BV_C_tier4_T_t4_low</vt:lpstr>
      <vt:lpstr>MC_Tree_1!MC_BV_C_tier4_T_t4_med</vt:lpstr>
      <vt:lpstr>MC_Tree_1!MC_BV_D_root_C_cloud</vt:lpstr>
      <vt:lpstr>MC_Tree_1!MC_BV_D_root_C_colo</vt:lpstr>
      <vt:lpstr>MC_Tree_1!MC_BV_D_root_C_tier3</vt:lpstr>
      <vt:lpstr>MC_Tree_1!MC_BV_D_root_C_tier4</vt:lpstr>
      <vt:lpstr>MC_Tree_1!MC_N_C_cloud</vt:lpstr>
      <vt:lpstr>MC_Tree_1!MC_N_C_colo</vt:lpstr>
      <vt:lpstr>MC_Tree_1!MC_N_C_tier3</vt:lpstr>
      <vt:lpstr>MC_Tree_1!MC_N_C_tier4</vt:lpstr>
      <vt:lpstr>MC_Tree_1!MC_N_D_root</vt:lpstr>
      <vt:lpstr>MC_Tree_1!MC_NP_T_cloud_lockin</vt:lpstr>
      <vt:lpstr>MC_Tree_1!MC_NP_T_cloud_rise</vt:lpstr>
      <vt:lpstr>MC_Tree_1!MC_NP_T_cloud_stable</vt:lpstr>
      <vt:lpstr>MC_Tree_1!MC_NP_T_colo_good</vt:lpstr>
      <vt:lpstr>MC_Tree_1!MC_NP_T_colo_squeeze</vt:lpstr>
      <vt:lpstr>MC_Tree_1!MC_NP_T_t3_high</vt:lpstr>
      <vt:lpstr>MC_Tree_1!MC_NP_T_t3_low</vt:lpstr>
      <vt:lpstr>MC_Tree_1!MC_NP_T_t3_med</vt:lpstr>
      <vt:lpstr>MC_Tree_1!MC_NP_T_t4_high</vt:lpstr>
      <vt:lpstr>MC_Tree_1!MC_NP_T_t4_low</vt:lpstr>
      <vt:lpstr>MC_Tree_1!MC_NP_T_t4_med</vt:lpstr>
      <vt:lpstr>MC_Tree_1!MC_V_C_cloud</vt:lpstr>
      <vt:lpstr>MC_Tree_1!MC_V_C_colo</vt:lpstr>
      <vt:lpstr>MC_Tree_1!MC_V_C_tier3</vt:lpstr>
      <vt:lpstr>MC_Tree_1!MC_V_C_tier4</vt:lpstr>
      <vt:lpstr>MC_Tree_1!MC_V_D_root</vt:lpstr>
      <vt:lpstr>MC_Tree_1!MC_V_T_cloud_lockin</vt:lpstr>
      <vt:lpstr>MC_Tree_1!MC_V_T_cloud_rise</vt:lpstr>
      <vt:lpstr>MC_Tree_1!MC_V_T_cloud_stable</vt:lpstr>
      <vt:lpstr>MC_Tree_1!MC_V_T_colo_good</vt:lpstr>
      <vt:lpstr>MC_Tree_1!MC_V_T_colo_squeeze</vt:lpstr>
      <vt:lpstr>MC_Tree_1!MC_V_T_t3_high</vt:lpstr>
      <vt:lpstr>MC_Tree_1!MC_V_T_t3_low</vt:lpstr>
      <vt:lpstr>MC_Tree_1!MC_V_T_t3_med</vt:lpstr>
      <vt:lpstr>MC_Tree_1!MC_V_T_t4_high</vt:lpstr>
      <vt:lpstr>MC_Tree_1!MC_V_T_t4_low</vt:lpstr>
      <vt:lpstr>MC_Tree_1!MC_V_T_t4_med</vt:lpstr>
      <vt:lpstr>NetworkCost</vt:lpstr>
      <vt:lpstr>NumRacks</vt:lpstr>
      <vt:lpstr>PowerCostKW</vt:lpstr>
      <vt:lpstr>PowerPerRack</vt:lpstr>
      <vt:lpstr>PricePerRack</vt:lpstr>
      <vt:lpstr>PUE</vt:lpstr>
      <vt:lpstr>SLAPenaltyRate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2026-03-27T15:01:20Z</dcterms:created>
  <dcterms:modified xsi:type="dcterms:W3CDTF">2026-03-27T15:01:31Z</dcterms:modified>
</cp:coreProperties>
</file>