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imou\source\repos\ModelChoice\models\"/>
    </mc:Choice>
  </mc:AlternateContent>
  <xr:revisionPtr revIDLastSave="0" documentId="8_{6FDD5E33-5170-478D-914E-99F979A3A83A}" xr6:coauthVersionLast="47" xr6:coauthVersionMax="47" xr10:uidLastSave="{00000000-0000-0000-0000-000000000000}"/>
  <bookViews>
    <workbookView xWindow="-98" yWindow="-98" windowWidth="21795" windowHeight="12975" firstSheet="2" activeTab="2" xr2:uid="{BEBACA60-BB9D-4FFA-97EB-35F341E9FD25}"/>
  </bookViews>
  <sheets>
    <sheet name="_MC_Store" sheetId="2" state="veryHidden" r:id="rId1"/>
    <sheet name="_MC_Calc" sheetId="4" state="veryHidden" r:id="rId2"/>
    <sheet name="Problem" sheetId="5" r:id="rId3"/>
    <sheet name="MC_Tree_1" sheetId="3" r:id="rId4"/>
  </sheets>
  <definedNames>
    <definedName name="_MC_Calc_1">_MC_Calc!$A$1:$BZ$1</definedName>
    <definedName name="BasicProtectionCost">MC_Tree_1!$C$7</definedName>
    <definedName name="CyberInsuranceOnlyCost">MC_Tree_1!$C$8</definedName>
    <definedName name="FullSecuritySuiteCost">MC_Tree_1!$C$6</definedName>
    <definedName name="HireIrFirmCost">MC_Tree_1!$C$9</definedName>
    <definedName name="MC_BD_D_ransom_C_ransom_pay" localSheetId="3">MC_Tree_1!$E$54</definedName>
    <definedName name="MC_BD_D_ransom_C_rebuild" localSheetId="3">MC_Tree_1!$E$62</definedName>
    <definedName name="MC_BD_D_respond_basic_C_internal_outcome" localSheetId="3">MC_Tree_1!$E$46</definedName>
    <definedName name="MC_BD_D_respond_basic_C_ir_outcome" localSheetId="3">MC_Tree_1!$E$38</definedName>
    <definedName name="MC_BD_D_root_C_attack_basic" localSheetId="3">MC_Tree_1!$C$34</definedName>
    <definedName name="MC_BD_D_root_C_attack_full" localSheetId="3">MC_Tree_1!$C$22</definedName>
    <definedName name="MC_BD_D_root_C_attack_insured" localSheetId="3">MC_Tree_1!$C$68</definedName>
    <definedName name="MC_BD_D_root_C_attack_none" localSheetId="3">MC_Tree_1!$C$78</definedName>
    <definedName name="MC_BP_C_attack_basic_D_ransom" localSheetId="3">MC_Tree_1!$D$58</definedName>
    <definedName name="MC_BP_C_attack_basic_D_respond_basic" localSheetId="3">MC_Tree_1!$D$42</definedName>
    <definedName name="MC_BP_C_attack_basic_T_basic_breach" localSheetId="3">MC_Tree_1!$D$50</definedName>
    <definedName name="MC_BP_C_attack_basic_T_basic_safe" localSheetId="3">MC_Tree_1!$D$32</definedName>
    <definedName name="MC_BP_C_attack_full_T_full_blocked" localSheetId="3">MC_Tree_1!$D$24</definedName>
    <definedName name="MC_BP_C_attack_full_T_full_limited" localSheetId="3">MC_Tree_1!$D$26</definedName>
    <definedName name="MC_BP_C_attack_full_T_full_major" localSheetId="3">MC_Tree_1!$D$28</definedName>
    <definedName name="MC_BP_C_attack_full_T_full_safe" localSheetId="3">MC_Tree_1!$D$20</definedName>
    <definedName name="MC_BP_C_attack_insured_T_ins_covered" localSheetId="3">MC_Tree_1!$D$70</definedName>
    <definedName name="MC_BP_C_attack_insured_T_ins_denied" localSheetId="3">MC_Tree_1!$D$74</definedName>
    <definedName name="MC_BP_C_attack_insured_T_ins_partial" localSheetId="3">MC_Tree_1!$D$72</definedName>
    <definedName name="MC_BP_C_attack_insured_T_ins_safe" localSheetId="3">MC_Tree_1!$D$66</definedName>
    <definedName name="MC_BP_C_attack_none_T_none_breach" localSheetId="3">MC_Tree_1!$D$80</definedName>
    <definedName name="MC_BP_C_attack_none_T_none_catastrophic" localSheetId="3">MC_Tree_1!$D$84</definedName>
    <definedName name="MC_BP_C_attack_none_T_none_ransom" localSheetId="3">MC_Tree_1!$D$82</definedName>
    <definedName name="MC_BP_C_attack_none_T_none_safe" localSheetId="3">MC_Tree_1!$D$76</definedName>
    <definedName name="MC_BP_C_internal_outcome_T_int_contained" localSheetId="3">MC_Tree_1!$F$44</definedName>
    <definedName name="MC_BP_C_internal_outcome_T_int_escalates" localSheetId="3">MC_Tree_1!$F$48</definedName>
    <definedName name="MC_BP_C_ir_outcome_T_ir_contained" localSheetId="3">MC_Tree_1!$F$36</definedName>
    <definedName name="MC_BP_C_ir_outcome_T_ir_partial" localSheetId="3">MC_Tree_1!$F$40</definedName>
    <definedName name="MC_BP_C_ransom_pay_T_ransom_double" localSheetId="3">MC_Tree_1!$F$56</definedName>
    <definedName name="MC_BP_C_ransom_pay_T_ransom_restored" localSheetId="3">MC_Tree_1!$F$52</definedName>
    <definedName name="MC_BP_C_rebuild_T_rebuild_fast" localSheetId="3">MC_Tree_1!$F$60</definedName>
    <definedName name="MC_BP_C_rebuild_T_rebuild_slow" localSheetId="3">MC_Tree_1!$F$64</definedName>
    <definedName name="MC_BV_C_attack_basic_D_ransom" localSheetId="3">MC_Tree_1!$D$59</definedName>
    <definedName name="MC_BV_C_attack_basic_D_respond_basic" localSheetId="3">MC_Tree_1!$D$43</definedName>
    <definedName name="MC_BV_C_attack_basic_T_basic_breach" localSheetId="3">MC_Tree_1!$D$51</definedName>
    <definedName name="MC_BV_C_attack_basic_T_basic_safe" localSheetId="3">MC_Tree_1!$D$33</definedName>
    <definedName name="MC_BV_C_attack_full_T_full_blocked" localSheetId="3">MC_Tree_1!$D$25</definedName>
    <definedName name="MC_BV_C_attack_full_T_full_limited" localSheetId="3">MC_Tree_1!$D$27</definedName>
    <definedName name="MC_BV_C_attack_full_T_full_major" localSheetId="3">MC_Tree_1!$D$29</definedName>
    <definedName name="MC_BV_C_attack_full_T_full_safe" localSheetId="3">MC_Tree_1!$D$21</definedName>
    <definedName name="MC_BV_C_attack_insured_T_ins_covered" localSheetId="3">MC_Tree_1!$D$71</definedName>
    <definedName name="MC_BV_C_attack_insured_T_ins_denied" localSheetId="3">MC_Tree_1!$D$75</definedName>
    <definedName name="MC_BV_C_attack_insured_T_ins_partial" localSheetId="3">MC_Tree_1!$D$73</definedName>
    <definedName name="MC_BV_C_attack_insured_T_ins_safe" localSheetId="3">MC_Tree_1!$D$67</definedName>
    <definedName name="MC_BV_C_attack_none_T_none_breach" localSheetId="3">MC_Tree_1!$D$81</definedName>
    <definedName name="MC_BV_C_attack_none_T_none_catastrophic" localSheetId="3">MC_Tree_1!$D$85</definedName>
    <definedName name="MC_BV_C_attack_none_T_none_ransom" localSheetId="3">MC_Tree_1!$D$83</definedName>
    <definedName name="MC_BV_C_attack_none_T_none_safe" localSheetId="3">MC_Tree_1!$D$77</definedName>
    <definedName name="MC_BV_C_internal_outcome_T_int_contained" localSheetId="3">MC_Tree_1!$F$45</definedName>
    <definedName name="MC_BV_C_internal_outcome_T_int_escalates" localSheetId="3">MC_Tree_1!$F$49</definedName>
    <definedName name="MC_BV_C_ir_outcome_T_ir_contained" localSheetId="3">MC_Tree_1!$F$37</definedName>
    <definedName name="MC_BV_C_ir_outcome_T_ir_partial" localSheetId="3">MC_Tree_1!$F$41</definedName>
    <definedName name="MC_BV_C_ransom_pay_T_ransom_double" localSheetId="3">MC_Tree_1!$F$57</definedName>
    <definedName name="MC_BV_C_ransom_pay_T_ransom_restored" localSheetId="3">MC_Tree_1!$F$53</definedName>
    <definedName name="MC_BV_C_rebuild_T_rebuild_fast" localSheetId="3">MC_Tree_1!$F$61</definedName>
    <definedName name="MC_BV_C_rebuild_T_rebuild_slow" localSheetId="3">MC_Tree_1!$F$65</definedName>
    <definedName name="MC_BV_D_ransom_C_ransom_pay" localSheetId="3">MC_Tree_1!$E$55</definedName>
    <definedName name="MC_BV_D_ransom_C_rebuild" localSheetId="3">MC_Tree_1!$E$63</definedName>
    <definedName name="MC_BV_D_respond_basic_C_internal_outcome" localSheetId="3">MC_Tree_1!$E$47</definedName>
    <definedName name="MC_BV_D_respond_basic_C_ir_outcome" localSheetId="3">MC_Tree_1!$E$39</definedName>
    <definedName name="MC_BV_D_root_C_attack_basic" localSheetId="3">MC_Tree_1!$C$35</definedName>
    <definedName name="MC_BV_D_root_C_attack_full" localSheetId="3">MC_Tree_1!$C$23</definedName>
    <definedName name="MC_BV_D_root_C_attack_insured" localSheetId="3">MC_Tree_1!$C$69</definedName>
    <definedName name="MC_BV_D_root_C_attack_none" localSheetId="3">MC_Tree_1!$C$79</definedName>
    <definedName name="MC_N_C_attack_basic" localSheetId="3">MC_Tree_1!$D$34</definedName>
    <definedName name="MC_N_C_attack_full" localSheetId="3">MC_Tree_1!$D$22</definedName>
    <definedName name="MC_N_C_attack_insured" localSheetId="3">MC_Tree_1!$D$68</definedName>
    <definedName name="MC_N_C_attack_none" localSheetId="3">MC_Tree_1!$D$78</definedName>
    <definedName name="MC_N_C_internal_outcome" localSheetId="3">MC_Tree_1!$F$46</definedName>
    <definedName name="MC_N_C_ir_outcome" localSheetId="3">MC_Tree_1!$F$38</definedName>
    <definedName name="MC_N_C_ransom_pay" localSheetId="3">MC_Tree_1!$F$54</definedName>
    <definedName name="MC_N_C_rebuild" localSheetId="3">MC_Tree_1!$F$62</definedName>
    <definedName name="MC_N_D_ransom" localSheetId="3">MC_Tree_1!$E$58</definedName>
    <definedName name="MC_N_D_respond_basic" localSheetId="3">MC_Tree_1!$E$42</definedName>
    <definedName name="MC_N_D_root" localSheetId="3">MC_Tree_1!$C$30</definedName>
    <definedName name="MC_NP_T_basic_breach" localSheetId="3">MC_Tree_1!$E$50</definedName>
    <definedName name="MC_NP_T_basic_safe" localSheetId="3">MC_Tree_1!$E$32</definedName>
    <definedName name="MC_NP_T_full_blocked" localSheetId="3">MC_Tree_1!$E$24</definedName>
    <definedName name="MC_NP_T_full_limited" localSheetId="3">MC_Tree_1!$E$26</definedName>
    <definedName name="MC_NP_T_full_major" localSheetId="3">MC_Tree_1!$E$28</definedName>
    <definedName name="MC_NP_T_full_safe" localSheetId="3">MC_Tree_1!$E$20</definedName>
    <definedName name="MC_NP_T_ins_covered" localSheetId="3">MC_Tree_1!$E$70</definedName>
    <definedName name="MC_NP_T_ins_denied" localSheetId="3">MC_Tree_1!$E$74</definedName>
    <definedName name="MC_NP_T_ins_partial" localSheetId="3">MC_Tree_1!$E$72</definedName>
    <definedName name="MC_NP_T_ins_safe" localSheetId="3">MC_Tree_1!$E$66</definedName>
    <definedName name="MC_NP_T_int_contained" localSheetId="3">MC_Tree_1!$G$44</definedName>
    <definedName name="MC_NP_T_int_escalates" localSheetId="3">MC_Tree_1!$G$48</definedName>
    <definedName name="MC_NP_T_ir_contained" localSheetId="3">MC_Tree_1!$G$36</definedName>
    <definedName name="MC_NP_T_ir_partial" localSheetId="3">MC_Tree_1!$G$40</definedName>
    <definedName name="MC_NP_T_none_breach" localSheetId="3">MC_Tree_1!$E$80</definedName>
    <definedName name="MC_NP_T_none_catastrophic" localSheetId="3">MC_Tree_1!$E$84</definedName>
    <definedName name="MC_NP_T_none_ransom" localSheetId="3">MC_Tree_1!$E$82</definedName>
    <definedName name="MC_NP_T_none_safe" localSheetId="3">MC_Tree_1!$E$76</definedName>
    <definedName name="MC_NP_T_ransom_double" localSheetId="3">MC_Tree_1!$G$56</definedName>
    <definedName name="MC_NP_T_ransom_restored" localSheetId="3">MC_Tree_1!$G$52</definedName>
    <definedName name="MC_NP_T_rebuild_fast" localSheetId="3">MC_Tree_1!$G$60</definedName>
    <definedName name="MC_NP_T_rebuild_slow" localSheetId="3">MC_Tree_1!$G$64</definedName>
    <definedName name="MC_V_C_attack_basic" localSheetId="3">MC_Tree_1!$D$35</definedName>
    <definedName name="MC_V_C_attack_full" localSheetId="3">MC_Tree_1!$D$23</definedName>
    <definedName name="MC_V_C_attack_insured" localSheetId="3">MC_Tree_1!$D$69</definedName>
    <definedName name="MC_V_C_attack_none" localSheetId="3">MC_Tree_1!$D$79</definedName>
    <definedName name="MC_V_C_internal_outcome" localSheetId="3">MC_Tree_1!$F$47</definedName>
    <definedName name="MC_V_C_ir_outcome" localSheetId="3">MC_Tree_1!$F$39</definedName>
    <definedName name="MC_V_C_ransom_pay" localSheetId="3">MC_Tree_1!$F$55</definedName>
    <definedName name="MC_V_C_rebuild" localSheetId="3">MC_Tree_1!$F$63</definedName>
    <definedName name="MC_V_D_ransom" localSheetId="3">MC_Tree_1!$E$59</definedName>
    <definedName name="MC_V_D_respond_basic" localSheetId="3">MC_Tree_1!$E$43</definedName>
    <definedName name="MC_V_D_root" localSheetId="3">MC_Tree_1!$C$31</definedName>
    <definedName name="MC_V_T_basic_breach" localSheetId="3">MC_Tree_1!$E$51</definedName>
    <definedName name="MC_V_T_basic_safe" localSheetId="3">MC_Tree_1!$E$33</definedName>
    <definedName name="MC_V_T_full_blocked" localSheetId="3">MC_Tree_1!$E$25</definedName>
    <definedName name="MC_V_T_full_limited" localSheetId="3">MC_Tree_1!$E$27</definedName>
    <definedName name="MC_V_T_full_major" localSheetId="3">MC_Tree_1!$E$29</definedName>
    <definedName name="MC_V_T_full_safe" localSheetId="3">MC_Tree_1!$E$21</definedName>
    <definedName name="MC_V_T_ins_covered" localSheetId="3">MC_Tree_1!$E$71</definedName>
    <definedName name="MC_V_T_ins_denied" localSheetId="3">MC_Tree_1!$E$75</definedName>
    <definedName name="MC_V_T_ins_partial" localSheetId="3">MC_Tree_1!$E$73</definedName>
    <definedName name="MC_V_T_ins_safe" localSheetId="3">MC_Tree_1!$E$67</definedName>
    <definedName name="MC_V_T_int_contained" localSheetId="3">MC_Tree_1!$G$45</definedName>
    <definedName name="MC_V_T_int_escalates" localSheetId="3">MC_Tree_1!$G$49</definedName>
    <definedName name="MC_V_T_ir_contained" localSheetId="3">MC_Tree_1!$G$37</definedName>
    <definedName name="MC_V_T_ir_partial" localSheetId="3">MC_Tree_1!$G$41</definedName>
    <definedName name="MC_V_T_none_breach" localSheetId="3">MC_Tree_1!$E$81</definedName>
    <definedName name="MC_V_T_none_catastrophic" localSheetId="3">MC_Tree_1!$E$85</definedName>
    <definedName name="MC_V_T_none_ransom" localSheetId="3">MC_Tree_1!$E$83</definedName>
    <definedName name="MC_V_T_none_safe" localSheetId="3">MC_Tree_1!$E$77</definedName>
    <definedName name="MC_V_T_ransom_double" localSheetId="3">MC_Tree_1!$G$57</definedName>
    <definedName name="MC_V_T_ransom_restored" localSheetId="3">MC_Tree_1!$G$53</definedName>
    <definedName name="MC_V_T_rebuild_fast" localSheetId="3">MC_Tree_1!$G$61</definedName>
    <definedName name="MC_V_T_rebuild_slow" localSheetId="3">MC_Tree_1!$G$65</definedName>
    <definedName name="PayRansomCost">MC_Tree_1!$C$10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69" i="3" l="1"/>
  <c r="C23" i="3"/>
  <c r="C35" i="3"/>
  <c r="E39" i="3"/>
  <c r="E55" i="3"/>
  <c r="AW1" i="4" s="1"/>
  <c r="BD1" i="4"/>
  <c r="BC1" i="4"/>
  <c r="BB1" i="4"/>
  <c r="BA1" i="4"/>
  <c r="AZ1" i="4"/>
  <c r="AY1" i="4"/>
  <c r="AX1" i="4"/>
  <c r="AV1" i="4"/>
  <c r="AU1" i="4"/>
  <c r="AT1" i="4"/>
  <c r="AS1" i="4"/>
  <c r="AR1" i="4"/>
  <c r="AQ1" i="4"/>
  <c r="AP1" i="4"/>
  <c r="AO1" i="4"/>
  <c r="AN1" i="4"/>
  <c r="AM1" i="4"/>
  <c r="AL1" i="4"/>
  <c r="AK1" i="4"/>
  <c r="AJ1" i="4"/>
  <c r="AI1" i="4"/>
  <c r="AH1" i="4"/>
  <c r="AG1" i="4"/>
  <c r="AF1" i="4"/>
  <c r="AE1" i="4"/>
  <c r="AD1" i="4"/>
  <c r="AC1" i="4"/>
  <c r="AB1" i="4"/>
  <c r="AA1" i="4"/>
  <c r="Z1" i="4"/>
  <c r="Y1" i="4"/>
  <c r="X1" i="4"/>
  <c r="W1" i="4"/>
  <c r="V1" i="4"/>
  <c r="U1" i="4"/>
  <c r="T1" i="4"/>
  <c r="S1" i="4"/>
  <c r="R1" i="4"/>
  <c r="Q1" i="4"/>
  <c r="P1" i="4"/>
  <c r="O1" i="4"/>
  <c r="N1" i="4"/>
  <c r="M1" i="4"/>
  <c r="L1" i="4"/>
  <c r="K1" i="4"/>
  <c r="J1" i="4"/>
  <c r="I1" i="4"/>
  <c r="H1" i="4"/>
  <c r="G1" i="4"/>
  <c r="F1" i="4"/>
  <c r="E1" i="4"/>
  <c r="D1" i="4"/>
  <c r="C1" i="4"/>
  <c r="B1" i="4"/>
  <c r="A1" i="4"/>
  <c r="E82" i="3"/>
  <c r="E81" i="3"/>
  <c r="E72" i="3"/>
  <c r="F63" i="3"/>
  <c r="G52" i="3"/>
  <c r="E43" i="3"/>
  <c r="E32" i="3"/>
  <c r="D23" i="3"/>
  <c r="C68" i="3"/>
  <c r="E62" i="3"/>
  <c r="E67" i="3"/>
  <c r="E84" i="3"/>
  <c r="G56" i="3"/>
  <c r="G36" i="3"/>
  <c r="E46" i="3"/>
  <c r="E74" i="3"/>
  <c r="F55" i="3"/>
  <c r="D35" i="3"/>
  <c r="G53" i="3"/>
  <c r="E33" i="3"/>
  <c r="C78" i="3"/>
  <c r="E80" i="3"/>
  <c r="E71" i="3"/>
  <c r="G61" i="3"/>
  <c r="E51" i="3"/>
  <c r="G41" i="3"/>
  <c r="C31" i="3"/>
  <c r="E21" i="3"/>
  <c r="C34" i="3"/>
  <c r="G49" i="3"/>
  <c r="E76" i="3"/>
  <c r="G48" i="3"/>
  <c r="E27" i="3"/>
  <c r="E54" i="3"/>
  <c r="E75" i="3"/>
  <c r="F47" i="3"/>
  <c r="E26" i="3"/>
  <c r="G65" i="3"/>
  <c r="E25" i="3"/>
  <c r="E38" i="3"/>
  <c r="G64" i="3"/>
  <c r="G44" i="3"/>
  <c r="E24" i="3"/>
  <c r="D79" i="3"/>
  <c r="E70" i="3"/>
  <c r="G60" i="3"/>
  <c r="E50" i="3"/>
  <c r="G40" i="3"/>
  <c r="E29" i="3"/>
  <c r="E20" i="3"/>
  <c r="C22" i="3"/>
  <c r="E77" i="3"/>
  <c r="D69" i="3"/>
  <c r="E59" i="3"/>
  <c r="F39" i="3"/>
  <c r="E28" i="3"/>
  <c r="E85" i="3"/>
  <c r="G57" i="3"/>
  <c r="G37" i="3"/>
  <c r="E66" i="3"/>
  <c r="E83" i="3"/>
  <c r="G45" i="3"/>
  <c r="E73" i="3"/>
</calcChain>
</file>

<file path=xl/sharedStrings.xml><?xml version="1.0" encoding="utf-8"?>
<sst xmlns="http://schemas.openxmlformats.org/spreadsheetml/2006/main" count="85" uniqueCount="78">
  <si>
    <t>{"_v":2,"trees":{"MC_Tree_1":"{\r\n  \"RootId\": \"D_root\",\r\n  \"Nodes\": {\r\n    \"D_root\": {\r\n      \"type\": \"decision\",\r\n      \"id\": \"D_root\",\r\n      \"name\": \"Security Investment\",\r\n      \"options\": [\r\n        {\r\n          \"name\": \"Full Security Suite\",\r\n          \"childId\": \"C_attack_full\",\r\n          \"value\": -450000\r\n        },\r\n        {\r\n          \"name\": \"Basic Protection\",\r\n          \"childId\": \"C_attack_basic\",\r\n          \"value\": -120000\r\n        },\r\n        {\r\n          \"name\": \"Cyber Insurance Only\",\r\n          \"childId\": \"C_attack_insured\",\r\n          \"value\": -80000\r\n        },\r\n        {\r\n          \"name\": \"Accept Risk (No Action)\",\r\n          \"childId\": \"C_attack_none\"\r\n        }\r\n      ]\r\n    },\r\n    \"C_attack_full\": {\r\n      \"type\": \"chance\",\r\n      \"id\": \"C_attack_full\",\r\n      \"name\": \"Attack Scenario (Full Suite)\",\r\n      \"branches\": [\r\n        {\r\n          \"name\": \"No Significant Attack\",\r\n          \"probability\": 0.7,\r\n          \"childId\": \"T_full_safe\"\r\n        },\r\n        {\r\n          \"name\": \"Attack Blocked\",\r\n          \"probability\": 0.2,\r\n          \"childId\": \"T_full_blocked\",\r\n          \"value\": -10000\r\n        },\r\n        {\r\n          \"name\": \"Breach (Limited)\",\r\n          \"probability\": 0.08,\r\n          \"childId\": \"T_full_limited\",\r\n          \"value\": -150000\r\n        },\r\n        {\r\n          \"name\": \"Major Breach\",\r\n          \"probability\": 0.02,\r\n          \"childId\": \"T_full_major\",\r\n          \"value\": -500000\r\n        }\r\n      ]\r\n    },\r\n    \"T_full_safe\": {\r\n      \"type\": \"terminal\",\r\n      \"id\": \"T_full_safe\",\r\n      \"name\": \"No Attack\",\r\n      \"value\": 0\r\n    },\r\n    \"T_full_blocked\": {\r\n      \"type\": \"terminal\",\r\n      \"id\": \"T_full_blocked\",\r\n      \"name\": \"Attack Blocked\",\r\n      \"value\": 0\r\n    },\r\n    \"T_full_limited\": {\r\n      \"type\": \"terminal\",\r\n      \"id\": \"T_full_limited\",\r\n      \"name\": \"Limited Breach\",\r\n      \"value\": 0\r\n    },\r\n    \"T_full_major\": {\r\n      \"type\": \"terminal\",\r\n      \"id\": \"T_full_major\",\r\n      \"name\": \"Major Breach (Mitigated)\",\r\n      \"value\": 0\r\n    },\r\n    \"C_attack_basic\": {\r\n      \"type\": \"chance\",\r\n      \"id\": \"C_attack_basic\",\r\n      \"name\": \"Attack Scenario (Basic)\",\r\n      \"branches\": [\r\n        {\r\n          \"name\": \"No Significant Attack\",\r\n          \"probability\": 0.6,\r\n          \"childId\": \"T_basic_safe\"\r\n        },\r\n        {\r\n          \"name\": \"Attack Detected Late\",\r\n          \"probability\": 0.15,\r\n          \"childId\": \"D_respond_basic\"\r\n        },\r\n        {\r\n          \"name\": \"Data Breach\",\r\n          \"probability\": 0.18,\r\n          \"childId\": \"T_basic_breach\",\r\n          \"value\": -800000\r\n        },\r\n        {\r\n          \"name\": \"Ransomware\",\r\n          \"probability\": 0.07,\r\n          \"childId\": \"D_ransom\"\r\n        }\r\n      ]\r\n    },\r\n    \"T_basic_safe\": {\r\n      \"type\": \"terminal\",\r\n      \"id\": \"T_basic_safe\",\r\n      \"name\": \"No Attack\",\r\n      \"value\": 0\r\n    },\r\n    \"D_respond_basic\": {\r\n      \"type\": \"decision\",\r\n      \"id\": \"D_respond_basic\",\r\n      \"name\": \"Incident Response\",\r\n      \"options\": [\r\n        {\r\n          \"name\": \"Hire IR Firm\",\r\n          \"childId\": \"C_ir_outcome\",\r\n          \"value\": -100000\r\n        },\r\n        {\r\n          \"name\": \"Handle Internally\",\r\n          \"childId\": \"C_internal_outcome\"\r\n        }\r\n      ]\r\n    },\r\n    \"C_ir_outcome\": {\r\n      \"type\": \"chance\",\r\n      \"id\": \"C_ir_outcome\",\r\n      \"name\": \"IR Firm Outcome\",\r\n      \"branches\": [\r\n        {\r\n          \"name\": \"Contained Quickly\",\r\n          \"probability\": 0.7,\r\n          \"childId\": \"T_ir_contained\",\r\n          \"value\": -80000\r\n        },\r\n        {\r\n          \"name\": \"Partial Containment\",\r\n          \"probability\": 0.3,\r\n          \"childId\": \"T_ir_partial\",\r\n          \"value\": -350000\r\n        }\r\n      ]\r\n    },\r\n    \"T_ir_contained\": {\r\n      \"type\": \"terminal\",\r\n      \"id\": \"T_ir_contained\",\r\n      \"name\": \"IR: Contained\",\r\n      \"value\": 0\r\n    },\r\n    \"T_ir_partial\": {\r\n      \"type\": \"terminal\",\r\n      \"id\": \"T_ir_partial\",\r\n      \"name\": \"IR: Partial\",\r\n      \"value\": 0\r\n    },\r\n    \"C_internal_outcome\": {\r\n      \"type\": \"chance\",\r\n      \"id\": \"C_internal_outcome\",\r\n      \"name\": \"Internal Response Outcome\",\r\n      \"branches\": [\r\n        {\r\n          \"name\": \"Contained\",\r\n          \"probability\": 0.4,\r\n          \"childId\": \"T_int_contained\",\r\n          \"value\": -120000\r\n        },\r\n        {\r\n          \"name\": \"Escalates\",\r\n          \"probability\": 0.6,\r\n          \"childId\": \"T_int_escalates\",\r\n          \"value\": -600000\r\n        }\r\n      ]\r\n    },\r\n    \"T_int_contained\": {\r\n      \"type\": \"terminal\",\r\n      \"id\": \"T_int_contained\",\r\n      \"name\": \"Internal: Contained\",\r\n      \"value\": 0\r\n    },\r\n    \"T_int_escalates\": {\r\n      \"type\": \"terminal\",\r\n      \"id\": \"T_int_escalates\",\r\n      \"name\": \"Internal: Escalates\",\r\n      \"value\": 0\r\n    },\r\n    \"T_basic_breach\": {\r\n      \"type\": \"terminal\",\r\n      \"id\": \"T_basic_breach\",\r\n      \"name\": \"Data Breach\",\r\n      \"value\": 0\r\n    },\r\n    \"D_ransom\": {\r\n      \"type\": \"decision\",\r\n      \"id\": \"D_ransom\",\r\n      \"name\": \"Ransomware Response\",\r\n      \"options\": [\r\n        {\r\n          \"name\": \"Pay Ransom\",\r\n          \"childId\": \"C_ransom_pay\",\r\n          \"value\": -250000\r\n        },\r\n        {\r\n          \"name\": \"Refuse \u0026 Rebuild\",\r\n          \"childId\": \"C_rebuild\"\r\n        }\r\n      ]\r\n    },\r\n    \"C_ransom_pay\": {\r\n      \"type\": \"chance\",\r\n      \"id\": \"C_ransom_pay\",\r\n      \"name\": \"Ransom Payment Outcome\",\r\n      \"branches\": [\r\n        {\r\n          \"name\": \"Data Restored\",\r\n          \"probability\": 0.6,\r\n          \"childId\": \"T_ransom_restored\",\r\n          \"value\": -200000\r\n        },\r\n        {\r\n          \"name\": \"Partial / Double Extortion\",\r\n          \"probability\": 0.4,\r\n          \"childId\": \"T_ransom_double\",\r\n          \"value\": -900000\r\n        }\r\n      ]\r\n    },\r\n    \"T_ransom_restored\": {\r\n      \"type\": \"terminal\",\r\n      \"id\": \"T_ransom_restored\",\r\n      \"name\": \"Ransom: Data Restored\",\r\n      \"value\": 0\r\n    },\r\n    \"T_ransom_double\": {\r\n      \"type\": \"terminal\",\r\n      \"id\": \"T_ransom_double\",\r\n      \"name\": \"Ransom: Double Extortion\",\r\n      \"value\": 0\r\n    },\r\n    \"C_rebuild\": {\r\n      \"type\": \"chance\",\r\n      \"id\": \"C_rebuild\",\r\n      \"name\": \"Rebuild Outcome\",\r\n      \"branches\": [\r\n        {\r\n          \"name\": \"Fast Recovery\",\r\n          \"probability\": 0.3,\r\n          \"childId\": \"T_rebuild_fast\",\r\n          \"value\": -300000\r\n        },\r\n        {\r\n          \"name\": \"Slow Recovery\",\r\n          \"probability\": 0.7,\r\n          \"childId\": \"T_rebuild_slow\",\r\n          \"value\": -750000\r\n        }\r\n      ]\r\n    },\r\n    \"T_rebuild_fast\": {\r\n      \"type\": \"terminal\",\r\n      \"id\": \"T_rebuild_fast\",\r\n      \"name\": \"Rebuild: Fast\",\r\n      \"value\": 0\r\n    },\r\n    \"T_rebuild_slow\": {\r\n      \"type\": \"terminal\",\r\n      \"id\": \"T_rebuild_slow\",\r\n      \"name\": \"Rebuild: Slow\",\r\n      \"value\": 0\r\n    },\r\n    \"C_attack_insured\": {\r\n      \"type\": \"chance\",\r\n      \"id\": \"C_attack_insured\",\r\n      \"name\": \"Attack Scenario (Insured)\",\r\n      \"branches\": [\r\n        {\r\n          \"name\": \"No Significant Attack\",\r\n          \"probability\": 0.55,\r\n          \"childId\": \"T_ins_safe\"\r\n        },\r\n        {\r\n          \"name\": \"Breach (Covered)\",\r\n          \"probability\": 0.25,\r\n          \"childId\": \"T_ins_covered\",\r\n          \"value\": -100000\r\n        },\r\n        {\r\n          \"name\": \"Breach (Partially Covered)\",\r\n          \"probability\": 0.15,\r\n          \"childId\": \"T_ins_partial\",\r\n          \"value\": -400000\r\n        },\r\n        {\r\n          \"name\": \"Claim Denied\",\r\n          \"probability\": 0.05,\r\n          \"childId\": \"T_ins_denied\",\r\n          \"value\": -1200000\r\n        }\r\n      ]\r\n    },\r\n    \"T_ins_safe\": {\r\n      \"type\": \"terminal\",\r\n      \"id\": \"T_ins_safe\",\r\n      \"name\": \"No Attack (Insured)\",\r\n      \"value\": 0\r\n    },\r\n    \"T_ins_covered\": {\r\n      \"type\": \"terminal\",\r\n      \"id\": \"T_ins_covered\",\r\n      \"name\": \"Breach: Fully Covered\",\r\n      \"value\": 0\r\n    },\r\n    \"T_ins_partial\": {\r\n      \"type\": \"terminal\",\r\n      \"id\": \"T_ins_partial\",\r\n      \"name\": \"Breach: Partially Covered\",\r\n      \"value\": 0\r\n    },\r\n    \"T_ins_denied\": {\r\n      \"type\": \"terminal\",\r\n      \"id\": \"T_ins_denied\",\r\n      \"name\": \"Breach: Claim Denied\",\r\n      \"value\": 0\r\n    },\r\n    \"C_attack_none\": {\r\n      \"type\": \"chance\",\r\n      \"id\": \"C_attack_none\",\r\n      \"name\": \"Attack Scenario (Unprotected)\",\r\n      \"branches\": [\r\n        {\r\n          \"name\": \"No Significant Attack\",\r\n          \"probability\": 0.45,\r\n          \"childId\": \"T_none_safe\"\r\n        },\r\n        {\r\n          \"name\": \"Data Breach\",\r\n          \"probability\": 0.3,\r\n          \"childId\": \"T_none_breach\",\r\n          \"value\": -1000000\r\n        },\r\n        {\r\n          \"name\": \"Ransomware\",\r\n          \"probability\": 0.15,\r\n          \"childId\": \"T_none_ransom\",\r\n          \"value\": -800000\r\n        },\r\n        {\r\n          \"name\": \"Catastrophic Breach\",\r\n          \"probability\": 0.1,\r\n          \"childId\": \"T_none_catastrophic\",\r\n          \"value\": -3000000\r\n        }\r\n      ]\r\n    },\r\n    \"T_none_safe\": {\r\n      \"type\": \"terminal\",\r\n      \"id\": \"T_none_safe\",\r\n      \"name\": \"No Attack (Lucky)\",\r\n      \"value\": 0\r\n    },\r\n    \"T_none_breach\": {\r\n      \"type\": \"terminal\",\r\n      \"id\": \"T_none_breach\",\r\n      \"name\": \"Unprotected Breach\",\r\n      \"value\": 0\r\n    },\r\n    \"T_none_ransom\": {\r\n      \"type\": \"terminal\",\r\n      \"id\": \"T_none_ransom\",\r\n      \"name\": \"Unprotected Ransomware\",\r\n      \"value\": 0\r\n    },\r\n    \"T_none_catastrophic\": {\r\n      \"type\": \"terminal\",\r\n      \"id\": \"T_none_catastrophic\",\r\n      \"name\": \"Catastrophic Breach\",\r\n      \"value\": 0\r\n    }\r\n  },\r\n  \"Settings\": {\r\n    \"ModelName\": \"Cybersecurity Investment\",\r\n    \"CalculationMethod\": 0,\r\n    \"Maximize\": true,\r\n    \"UtilityConfig\": null,\r\n    \"Display\": {\r\n      \"DecimalPlaces\": 0,\r\n      \"ShowExpectedValues\": true,\r\n      \"ShowOptimalLabels\": true,\r\n      \"ShowRollbackValues\": true,\r\n      \"CalculatedValueFormat\": \"\\\"$\\\"#,##0\",\r\n      \"CalculatedProbabilityFormat\": \"0.0%\",\r\n      \"InputValueFormat\": \"\\\"$\\\"#,##0\",\r\n      \"InputProbabilityFormat\": \"0.0%\",\r\n      \"CalculatedValuesLabel\": \"\",\r\n      \"TreeStartRow\": 20\r\n    },\r\n    \"ChanceProbabilities\": 1,\r\n    \"ProbabilityTolerance\": 0.001,\r\n    \"Simulation\": {\r\n      \"CalculationMode\": 0,\r\n      \"DecisionMode\": 0\r\n    }\r\n  },\r\n  \"NodeMetadata\": {},\r\n  \"UserFormulas\": {\r\n      \"MC_BV_D_root_C_attack_full\": \"=-FullSecuritySuiteCost\",\r\n      \"MC_BV_D_root_C_attack_basic\": \"=-BasicProtectionCost\",\r\n      \"MC_BV_D_root_C_attack_insured\": \"=-CyberInsuranceOnlyCost\",\r\n      \"MC_BV_D_respond_basic_C_ir_outcome\": \"=-HireIrFirmCost\",\r\n      \"MC_BV_D_ransom_C_ransom_pay\": \"=-PayRansomCost\"\r\n  }\r\n}"}}</t>
  </si>
  <si>
    <t>Attack Scenario (Full Suite)</t>
  </si>
  <si>
    <t>Security Investment</t>
  </si>
  <si>
    <t>Attack Scenario (Basic)</t>
  </si>
  <si>
    <t>IR Firm Outcome</t>
  </si>
  <si>
    <t>Incident Response</t>
  </si>
  <si>
    <t>Internal Response Outcome</t>
  </si>
  <si>
    <t>Ransom Payment Outcome</t>
  </si>
  <si>
    <t>Ransomware Response</t>
  </si>
  <si>
    <t>Rebuild Outcome</t>
  </si>
  <si>
    <t>Attack Scenario (Insured)</t>
  </si>
  <si>
    <t>Attack Scenario (Unprotected)</t>
  </si>
  <si>
    <t>Cybersecurity Investment — Control Panel</t>
  </si>
  <si>
    <t>Adjust parameters below to update the decision tree instantly</t>
  </si>
  <si>
    <t>Parameter</t>
  </si>
  <si>
    <t>Value</t>
  </si>
  <si>
    <t>Units</t>
  </si>
  <si>
    <t>Notes</t>
  </si>
  <si>
    <t>Full Security Suite</t>
  </si>
  <si>
    <t>$</t>
  </si>
  <si>
    <t>Investment for Attack Scenario (Full Suite) path</t>
  </si>
  <si>
    <t>Basic Protection</t>
  </si>
  <si>
    <t>Investment for Attack Scenario (Basic) path</t>
  </si>
  <si>
    <t>Cyber Insurance Only</t>
  </si>
  <si>
    <t>Investment for Attack Scenario (Insured) path</t>
  </si>
  <si>
    <t>Hire IR Firm</t>
  </si>
  <si>
    <t>Investment for IR Firm Outcome path</t>
  </si>
  <si>
    <t>Pay Ransom</t>
  </si>
  <si>
    <t>Investment for Ransom Payment Outcome path</t>
  </si>
  <si>
    <t>Cybersecurity Investment Decision</t>
  </si>
  <si>
    <t>ModelChoice Example Model</t>
  </si>
  <si>
    <t>Background</t>
  </si>
  <si>
    <t>A mid-size financial services company (500 employees) must decide how much to</t>
  </si>
  <si>
    <t>invest in cybersecurity. Recent industry reports show that 60% of mid-size firms</t>
  </si>
  <si>
    <t>experience a significant cyber incident within any 2-year period. The CISO has</t>
  </si>
  <si>
    <t>presented four options to the board.</t>
  </si>
  <si>
    <t>This is a loss-minimization problem: all outcomes are costs. The question is</t>
  </si>
  <si>
    <t>whether the upfront investment reduces expected losses enough to justify the spend.</t>
  </si>
  <si>
    <t>Option 1: Full Security Suite ($450K)</t>
  </si>
  <si>
    <t>SIEM, EDR, zero-trust architecture, 24/7 SOC monitoring, employee training.</t>
  </si>
  <si>
    <t>Reduces breach probability to 10% and limits damage when breaches occur.</t>
  </si>
  <si>
    <t>Option 2: Basic Protection ($120K)</t>
  </si>
  <si>
    <t>Firewall, antivirus, basic training. Moderate protection with reactive incident</t>
  </si>
  <si>
    <t>response. If an attack is detected, choose to hire an IR firm or handle internally.</t>
  </si>
  <si>
    <t>If ransomware hits, decide whether to pay or rebuild from backups.</t>
  </si>
  <si>
    <t>Option 3: Cyber Insurance Only ($80K)</t>
  </si>
  <si>
    <t>Buy a cyber insurance policy with $2M coverage. No technical investment.</t>
  </si>
  <si>
    <t>Risk: 5% of claims are denied due to policy exclusions.</t>
  </si>
  <si>
    <t>Option 4: Accept Risk (No Action)</t>
  </si>
  <si>
    <t>No security investment. High exposure: 55% chance of a significant attack.</t>
  </si>
  <si>
    <t>Catastrophic breach (10% of attacks) could cost $3M+.</t>
  </si>
  <si>
    <t>Decision Objective</t>
  </si>
  <si>
    <t>Minimize expected total cost (investment + expected losses). This model shows</t>
  </si>
  <si>
    <t>why cybersecurity is an investment, not just an expense, and demonstrates</t>
  </si>
  <si>
    <t>the hidden costs of reactive vs. proactive approaches.</t>
  </si>
  <si>
    <t>Key Assumptions</t>
  </si>
  <si>
    <t>Full Security Suite Cost</t>
  </si>
  <si>
    <t>Annual: SIEM, EDR, SOC, training</t>
  </si>
  <si>
    <t>Basic Protection Cost</t>
  </si>
  <si>
    <t>Firewall, AV, basic measures</t>
  </si>
  <si>
    <t>Cyber Insurance Premium</t>
  </si>
  <si>
    <t>$2M coverage, $50K deductible</t>
  </si>
  <si>
    <t>IR Firm Retainer</t>
  </si>
  <si>
    <t>Emergency incident response engagement</t>
  </si>
  <si>
    <t>Ransom Demand</t>
  </si>
  <si>
    <t>Typical for mid-size firms</t>
  </si>
  <si>
    <t>Catastrophic Breach Cost</t>
  </si>
  <si>
    <t>Regulatory fines, lawsuits, remediation</t>
  </si>
  <si>
    <t>Attack Probability (No Protection)</t>
  </si>
  <si>
    <t>Industry average for mid-size firms</t>
  </si>
  <si>
    <t>Attack Probability (Full Suite)</t>
  </si>
  <si>
    <t>Residual risk with best protection</t>
  </si>
  <si>
    <t>Insurance Claim Denial Rate</t>
  </si>
  <si>
    <t>Policy exclusion risk</t>
  </si>
  <si>
    <t>Suggested Analyses</t>
  </si>
  <si>
    <t>▶ Strategy Table - Compare all protection strategies with risk-return frontier</t>
  </si>
  <si>
    <t>▶ Sensitivity Analysis - How does breach probability affect the optimal investment?</t>
  </si>
  <si>
    <t>▶ Risk Profile - Visualize the tail risk of catastrophic breaches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</si>
</sst>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€&quot;#,##0;[Red]\-&quot;€&quot;#,##0"/>
    <numFmt numFmtId="164" formatCode="0.0%"/>
    <numFmt numFmtId="166" formatCode="&quot;$&quot;#,##0"/>
    <numFmt numFmtId="167" formatCode="\$#,##0"/>
  </numFmts>
  <fonts count="11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color rgb="FF5F5E5A"/>
      <name val="Arial"/>
      <family val="2"/>
    </font>
    <font>
      <sz val="8"/>
      <color rgb="FF993C1D"/>
      <name val="Arial"/>
      <family val="2"/>
    </font>
    <font>
      <sz val="8"/>
      <color rgb="FF085041"/>
      <name val="Arial"/>
      <family val="2"/>
    </font>
    <font>
      <sz val="8"/>
      <color rgb="FF0F6E56"/>
      <name val="Arial"/>
      <family val="2"/>
    </font>
    <font>
      <b/>
      <sz val="14"/>
      <color rgb="FF1A3A6E"/>
      <name val="Aptos Narrow"/>
      <family val="2"/>
      <scheme val="minor"/>
    </font>
    <font>
      <i/>
      <sz val="11"/>
      <color rgb="FF808080"/>
      <name val="Aptos Narrow"/>
      <family val="2"/>
      <scheme val="minor"/>
    </font>
    <font>
      <b/>
      <sz val="11"/>
      <color rgb="FFFFFFFF"/>
      <name val="Aptos Narrow"/>
      <family val="2"/>
      <scheme val="minor"/>
    </font>
    <font>
      <b/>
      <sz val="16"/>
      <color rgb="FF1A3A6E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13458B"/>
        <bgColor indexed="64"/>
      </patternFill>
    </fill>
    <fill>
      <patternFill patternType="solid">
        <fgColor rgb="FFFFFFE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164" fontId="2" fillId="0" borderId="0" xfId="0" applyNumberFormat="1" applyFont="1" applyAlignment="1">
      <alignment horizontal="center"/>
    </xf>
    <xf numFmtId="0" fontId="3" fillId="0" borderId="0" xfId="0" applyFont="1" applyAlignment="1">
      <alignment horizontal="left" indent="2"/>
    </xf>
    <xf numFmtId="0" fontId="4" fillId="0" borderId="0" xfId="0" applyFont="1" applyAlignment="1">
      <alignment horizontal="left" indent="2"/>
    </xf>
    <xf numFmtId="0" fontId="5" fillId="0" borderId="0" xfId="0" applyFont="1" applyAlignment="1">
      <alignment horizontal="right"/>
    </xf>
    <xf numFmtId="164" fontId="2" fillId="0" borderId="0" xfId="0" applyNumberFormat="1" applyFont="1" applyAlignment="1">
      <alignment horizontal="right"/>
    </xf>
    <xf numFmtId="166" fontId="2" fillId="0" borderId="0" xfId="0" applyNumberFormat="1" applyFont="1" applyAlignment="1">
      <alignment horizontal="center"/>
    </xf>
    <xf numFmtId="166" fontId="2" fillId="0" borderId="0" xfId="0" applyNumberFormat="1" applyFont="1" applyAlignment="1">
      <alignment horizontal="right"/>
    </xf>
    <xf numFmtId="0" fontId="1" fillId="0" borderId="0" xfId="0" applyFont="1"/>
    <xf numFmtId="0" fontId="6" fillId="0" borderId="0" xfId="0" applyFont="1"/>
    <xf numFmtId="0" fontId="7" fillId="0" borderId="0" xfId="0" applyFont="1"/>
    <xf numFmtId="0" fontId="8" fillId="2" borderId="1" xfId="0" applyFont="1" applyFill="1" applyBorder="1"/>
    <xf numFmtId="0" fontId="0" fillId="0" borderId="1" xfId="0" applyBorder="1"/>
    <xf numFmtId="167" fontId="1" fillId="3" borderId="1" xfId="0" applyNumberFormat="1" applyFont="1" applyFill="1" applyBorder="1"/>
    <xf numFmtId="0" fontId="9" fillId="0" borderId="0" xfId="0" applyFont="1"/>
    <xf numFmtId="0" fontId="10" fillId="0" borderId="0" xfId="0" applyFont="1"/>
    <xf numFmtId="6" fontId="0" fillId="0" borderId="1" xfId="0" applyNumberFormat="1" applyBorder="1"/>
    <xf numFmtId="9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50800</xdr:colOff>
      <xdr:row>30</xdr:row>
      <xdr:rowOff>0</xdr:rowOff>
    </xdr:from>
    <xdr:to>
      <xdr:col>2</xdr:col>
      <xdr:colOff>9525</xdr:colOff>
      <xdr:row>30</xdr:row>
      <xdr:rowOff>0</xdr:rowOff>
    </xdr:to>
    <xdr:cxnSp macro="">
      <xdr:nvCxnSpPr>
        <xdr:cNvPr id="116" name="MC_Entry">
          <a:extLst>
            <a:ext uri="{FF2B5EF4-FFF2-40B4-BE49-F238E27FC236}">
              <a16:creationId xmlns:a16="http://schemas.microsoft.com/office/drawing/2014/main" id="{06E09E40-7261-0C5F-6892-CE68D89B8A96}"/>
            </a:ext>
          </a:extLst>
        </xdr:cNvPr>
        <xdr:cNvCxnSpPr/>
      </xdr:nvCxnSpPr>
      <xdr:spPr>
        <a:xfrm>
          <a:off x="665163" y="5657850"/>
          <a:ext cx="1868487" cy="0"/>
        </a:xfrm>
        <a:prstGeom prst="line">
          <a:avLst/>
        </a:prstGeom>
        <a:ln w="12700">
          <a:solidFill>
            <a:srgbClr val="B4B2A9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</xdr:col>
      <xdr:colOff>50800</xdr:colOff>
      <xdr:row>29</xdr:row>
      <xdr:rowOff>99251</xdr:rowOff>
    </xdr:from>
    <xdr:ext cx="1234569" cy="182550"/>
    <xdr:sp macro="_xll.MC_OnTreeNameClick" textlink="">
      <xdr:nvSpPr>
        <xdr:cNvPr id="117" name="MC_TreeName">
          <a:extLst>
            <a:ext uri="{FF2B5EF4-FFF2-40B4-BE49-F238E27FC236}">
              <a16:creationId xmlns:a16="http://schemas.microsoft.com/office/drawing/2014/main" id="{3E04D2C2-9F1B-6B0E-2FA9-B5D0B85F7996}"/>
            </a:ext>
          </a:extLst>
        </xdr:cNvPr>
        <xdr:cNvSpPr txBox="1"/>
      </xdr:nvSpPr>
      <xdr:spPr>
        <a:xfrm>
          <a:off x="665163" y="5566601"/>
          <a:ext cx="1234569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38100" tIns="32004" rIns="38100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Cybersecurity Investment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2</xdr:col>
      <xdr:colOff>84239</xdr:colOff>
      <xdr:row>21</xdr:row>
      <xdr:rowOff>184150</xdr:rowOff>
    </xdr:from>
    <xdr:to>
      <xdr:col>3</xdr:col>
      <xdr:colOff>47626</xdr:colOff>
      <xdr:row>30</xdr:row>
      <xdr:rowOff>691</xdr:rowOff>
    </xdr:to>
    <xdr:sp macro="" textlink="">
      <xdr:nvSpPr>
        <xdr:cNvPr id="118" name="MC_BR_D_root_C_attack_full">
          <a:extLst>
            <a:ext uri="{FF2B5EF4-FFF2-40B4-BE49-F238E27FC236}">
              <a16:creationId xmlns:a16="http://schemas.microsoft.com/office/drawing/2014/main" id="{182E638D-424D-CC02-E39A-1A0759C36CEC}"/>
            </a:ext>
          </a:extLst>
        </xdr:cNvPr>
        <xdr:cNvSpPr/>
      </xdr:nvSpPr>
      <xdr:spPr>
        <a:xfrm>
          <a:off x="2608364" y="4127500"/>
          <a:ext cx="2282725" cy="1531041"/>
        </a:xfrm>
        <a:custGeom>
          <a:avLst/>
          <a:gdLst/>
          <a:ahLst/>
          <a:cxnLst/>
          <a:rect l="0" t="0" r="0" b="0"/>
          <a:pathLst>
            <a:path w="2282725" h="1531041">
              <a:moveTo>
                <a:pt x="0" y="1529660"/>
              </a:moveTo>
              <a:lnTo>
                <a:pt x="166624" y="5660"/>
              </a:lnTo>
              <a:lnTo>
                <a:pt x="172936" y="0"/>
              </a:lnTo>
              <a:lnTo>
                <a:pt x="2282724" y="0"/>
              </a:lnTo>
              <a:lnTo>
                <a:pt x="2282724" y="12700"/>
              </a:lnTo>
              <a:lnTo>
                <a:pt x="172936" y="12700"/>
              </a:lnTo>
              <a:lnTo>
                <a:pt x="179248" y="7040"/>
              </a:lnTo>
              <a:lnTo>
                <a:pt x="12624" y="1531040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2</xdr:col>
      <xdr:colOff>286385</xdr:colOff>
      <xdr:row>21</xdr:row>
      <xdr:rowOff>99251</xdr:rowOff>
    </xdr:from>
    <xdr:ext cx="882165" cy="182550"/>
    <xdr:sp macro="_xll.MC_OnBranchLabelClick" textlink="">
      <xdr:nvSpPr>
        <xdr:cNvPr id="119" name="MC_BN_D_root_C_attack_full">
          <a:extLst>
            <a:ext uri="{FF2B5EF4-FFF2-40B4-BE49-F238E27FC236}">
              <a16:creationId xmlns:a16="http://schemas.microsoft.com/office/drawing/2014/main" id="{B476E99E-DBD3-478B-5CB9-A4A67D19389B}"/>
            </a:ext>
          </a:extLst>
        </xdr:cNvPr>
        <xdr:cNvSpPr txBox="1"/>
      </xdr:nvSpPr>
      <xdr:spPr>
        <a:xfrm>
          <a:off x="2810510" y="4042601"/>
          <a:ext cx="882165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Full Security Suite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2</xdr:col>
      <xdr:colOff>84348</xdr:colOff>
      <xdr:row>29</xdr:row>
      <xdr:rowOff>189143</xdr:rowOff>
    </xdr:from>
    <xdr:to>
      <xdr:col>3</xdr:col>
      <xdr:colOff>47626</xdr:colOff>
      <xdr:row>34</xdr:row>
      <xdr:rowOff>6351</xdr:rowOff>
    </xdr:to>
    <xdr:sp macro="" textlink="">
      <xdr:nvSpPr>
        <xdr:cNvPr id="120" name="MC_BR_D_root_C_attack_basic">
          <a:extLst>
            <a:ext uri="{FF2B5EF4-FFF2-40B4-BE49-F238E27FC236}">
              <a16:creationId xmlns:a16="http://schemas.microsoft.com/office/drawing/2014/main" id="{771E1615-D3FF-843B-2A2E-B98257470BDE}"/>
            </a:ext>
          </a:extLst>
        </xdr:cNvPr>
        <xdr:cNvSpPr/>
      </xdr:nvSpPr>
      <xdr:spPr>
        <a:xfrm>
          <a:off x="2608473" y="5656493"/>
          <a:ext cx="2282616" cy="769708"/>
        </a:xfrm>
        <a:custGeom>
          <a:avLst/>
          <a:gdLst/>
          <a:ahLst/>
          <a:cxnLst/>
          <a:rect l="0" t="0" r="0" b="0"/>
          <a:pathLst>
            <a:path w="2282616" h="769708">
              <a:moveTo>
                <a:pt x="12406" y="0"/>
              </a:moveTo>
              <a:lnTo>
                <a:pt x="179030" y="762000"/>
              </a:lnTo>
              <a:lnTo>
                <a:pt x="172827" y="757007"/>
              </a:lnTo>
              <a:lnTo>
                <a:pt x="2282615" y="757007"/>
              </a:lnTo>
              <a:lnTo>
                <a:pt x="2282615" y="769707"/>
              </a:lnTo>
              <a:lnTo>
                <a:pt x="172827" y="769707"/>
              </a:lnTo>
              <a:lnTo>
                <a:pt x="166624" y="764714"/>
              </a:lnTo>
              <a:lnTo>
                <a:pt x="0" y="271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2</xdr:col>
      <xdr:colOff>286385</xdr:colOff>
      <xdr:row>33</xdr:row>
      <xdr:rowOff>99251</xdr:rowOff>
    </xdr:from>
    <xdr:ext cx="796757" cy="182550"/>
    <xdr:sp macro="_xll.MC_OnBranchLabelClick" textlink="">
      <xdr:nvSpPr>
        <xdr:cNvPr id="121" name="MC_BN_D_root_C_attack_basic">
          <a:extLst>
            <a:ext uri="{FF2B5EF4-FFF2-40B4-BE49-F238E27FC236}">
              <a16:creationId xmlns:a16="http://schemas.microsoft.com/office/drawing/2014/main" id="{07CE0584-2E99-F1D3-13DA-E63FE1FBACFD}"/>
            </a:ext>
          </a:extLst>
        </xdr:cNvPr>
        <xdr:cNvSpPr txBox="1"/>
      </xdr:nvSpPr>
      <xdr:spPr>
        <a:xfrm>
          <a:off x="2810510" y="6328601"/>
          <a:ext cx="796757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Basic Protection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2</xdr:col>
      <xdr:colOff>74680</xdr:colOff>
      <xdr:row>29</xdr:row>
      <xdr:rowOff>190135</xdr:rowOff>
    </xdr:from>
    <xdr:to>
      <xdr:col>3</xdr:col>
      <xdr:colOff>47626</xdr:colOff>
      <xdr:row>68</xdr:row>
      <xdr:rowOff>15876</xdr:rowOff>
    </xdr:to>
    <xdr:sp macro="" textlink="">
      <xdr:nvSpPr>
        <xdr:cNvPr id="122" name="MC_BR_D_root_C_attack_insured">
          <a:extLst>
            <a:ext uri="{FF2B5EF4-FFF2-40B4-BE49-F238E27FC236}">
              <a16:creationId xmlns:a16="http://schemas.microsoft.com/office/drawing/2014/main" id="{681C213F-F4A9-B780-CDDA-873F56A960FF}"/>
            </a:ext>
          </a:extLst>
        </xdr:cNvPr>
        <xdr:cNvSpPr/>
      </xdr:nvSpPr>
      <xdr:spPr>
        <a:xfrm>
          <a:off x="2598805" y="5657485"/>
          <a:ext cx="2292284" cy="7255241"/>
        </a:xfrm>
        <a:custGeom>
          <a:avLst/>
          <a:gdLst/>
          <a:ahLst/>
          <a:cxnLst/>
          <a:rect l="0" t="0" r="0" b="0"/>
          <a:pathLst>
            <a:path w="2292284" h="7255241">
              <a:moveTo>
                <a:pt x="31742" y="0"/>
              </a:moveTo>
              <a:lnTo>
                <a:pt x="198366" y="7239000"/>
              </a:lnTo>
              <a:lnTo>
                <a:pt x="182495" y="7223490"/>
              </a:lnTo>
              <a:lnTo>
                <a:pt x="2292283" y="7223490"/>
              </a:lnTo>
              <a:lnTo>
                <a:pt x="2292283" y="7255240"/>
              </a:lnTo>
              <a:lnTo>
                <a:pt x="182495" y="7255240"/>
              </a:lnTo>
              <a:lnTo>
                <a:pt x="166624" y="7239730"/>
              </a:lnTo>
              <a:lnTo>
                <a:pt x="0" y="730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2</xdr:col>
      <xdr:colOff>286385</xdr:colOff>
      <xdr:row>67</xdr:row>
      <xdr:rowOff>99251</xdr:rowOff>
    </xdr:from>
    <xdr:ext cx="1047723" cy="182550"/>
    <xdr:sp macro="_xll.MC_OnBranchLabelClick" textlink="">
      <xdr:nvSpPr>
        <xdr:cNvPr id="123" name="MC_BN_D_root_C_attack_insured">
          <a:extLst>
            <a:ext uri="{FF2B5EF4-FFF2-40B4-BE49-F238E27FC236}">
              <a16:creationId xmlns:a16="http://schemas.microsoft.com/office/drawing/2014/main" id="{4A05E3BF-C1C6-3B43-BD55-8C1DCFA98168}"/>
            </a:ext>
          </a:extLst>
        </xdr:cNvPr>
        <xdr:cNvSpPr txBox="1"/>
      </xdr:nvSpPr>
      <xdr:spPr>
        <a:xfrm>
          <a:off x="2810510" y="12805601"/>
          <a:ext cx="1047723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Cyber Insurance Only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2</xdr:col>
      <xdr:colOff>84202</xdr:colOff>
      <xdr:row>29</xdr:row>
      <xdr:rowOff>190384</xdr:rowOff>
    </xdr:from>
    <xdr:to>
      <xdr:col>3</xdr:col>
      <xdr:colOff>47626</xdr:colOff>
      <xdr:row>78</xdr:row>
      <xdr:rowOff>6351</xdr:rowOff>
    </xdr:to>
    <xdr:sp macro="" textlink="">
      <xdr:nvSpPr>
        <xdr:cNvPr id="124" name="MC_BR_D_root_C_attack_none">
          <a:extLst>
            <a:ext uri="{FF2B5EF4-FFF2-40B4-BE49-F238E27FC236}">
              <a16:creationId xmlns:a16="http://schemas.microsoft.com/office/drawing/2014/main" id="{9161C0FC-F596-119F-D4F9-90D488A62610}"/>
            </a:ext>
          </a:extLst>
        </xdr:cNvPr>
        <xdr:cNvSpPr/>
      </xdr:nvSpPr>
      <xdr:spPr>
        <a:xfrm>
          <a:off x="2608327" y="5657734"/>
          <a:ext cx="2282762" cy="9150467"/>
        </a:xfrm>
        <a:custGeom>
          <a:avLst/>
          <a:gdLst/>
          <a:ahLst/>
          <a:cxnLst/>
          <a:rect l="0" t="0" r="0" b="0"/>
          <a:pathLst>
            <a:path w="2282762" h="9150467">
              <a:moveTo>
                <a:pt x="12698" y="0"/>
              </a:moveTo>
              <a:lnTo>
                <a:pt x="179322" y="9144000"/>
              </a:lnTo>
              <a:lnTo>
                <a:pt x="172973" y="9137766"/>
              </a:lnTo>
              <a:lnTo>
                <a:pt x="2282761" y="9137766"/>
              </a:lnTo>
              <a:lnTo>
                <a:pt x="2282761" y="9150466"/>
              </a:lnTo>
              <a:lnTo>
                <a:pt x="172973" y="9150466"/>
              </a:lnTo>
              <a:lnTo>
                <a:pt x="166624" y="9144232"/>
              </a:lnTo>
              <a:lnTo>
                <a:pt x="0" y="232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2</xdr:col>
      <xdr:colOff>286385</xdr:colOff>
      <xdr:row>77</xdr:row>
      <xdr:rowOff>99250</xdr:rowOff>
    </xdr:from>
    <xdr:ext cx="1138710" cy="182550"/>
    <xdr:sp macro="_xll.MC_OnBranchLabelClick" textlink="">
      <xdr:nvSpPr>
        <xdr:cNvPr id="125" name="MC_BN_D_root_C_attack_none">
          <a:extLst>
            <a:ext uri="{FF2B5EF4-FFF2-40B4-BE49-F238E27FC236}">
              <a16:creationId xmlns:a16="http://schemas.microsoft.com/office/drawing/2014/main" id="{0C9F31BF-42D5-7278-1D68-440926403666}"/>
            </a:ext>
          </a:extLst>
        </xdr:cNvPr>
        <xdr:cNvSpPr txBox="1"/>
      </xdr:nvSpPr>
      <xdr:spPr>
        <a:xfrm>
          <a:off x="2810510" y="14710600"/>
          <a:ext cx="1138710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Accept Risk (No Action)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84733</xdr:colOff>
      <xdr:row>19</xdr:row>
      <xdr:rowOff>184150</xdr:rowOff>
    </xdr:from>
    <xdr:to>
      <xdr:col>4</xdr:col>
      <xdr:colOff>47626</xdr:colOff>
      <xdr:row>22</xdr:row>
      <xdr:rowOff>2545</xdr:rowOff>
    </xdr:to>
    <xdr:sp macro="" textlink="">
      <xdr:nvSpPr>
        <xdr:cNvPr id="126" name="MC_BR_C_attack_full_T_full_safe">
          <a:extLst>
            <a:ext uri="{FF2B5EF4-FFF2-40B4-BE49-F238E27FC236}">
              <a16:creationId xmlns:a16="http://schemas.microsoft.com/office/drawing/2014/main" id="{DB3D5986-09BA-9B78-7777-424FCDBF0578}"/>
            </a:ext>
          </a:extLst>
        </xdr:cNvPr>
        <xdr:cNvSpPr/>
      </xdr:nvSpPr>
      <xdr:spPr>
        <a:xfrm>
          <a:off x="4928196" y="3746500"/>
          <a:ext cx="2777530" cy="389895"/>
        </a:xfrm>
        <a:custGeom>
          <a:avLst/>
          <a:gdLst/>
          <a:ahLst/>
          <a:cxnLst/>
          <a:rect l="0" t="0" r="0" b="0"/>
          <a:pathLst>
            <a:path w="2777530" h="389895">
              <a:moveTo>
                <a:pt x="0" y="384806"/>
              </a:moveTo>
              <a:lnTo>
                <a:pt x="166624" y="3806"/>
              </a:lnTo>
              <a:lnTo>
                <a:pt x="172442" y="0"/>
              </a:lnTo>
              <a:lnTo>
                <a:pt x="2777529" y="0"/>
              </a:lnTo>
              <a:lnTo>
                <a:pt x="2777529" y="12700"/>
              </a:lnTo>
              <a:lnTo>
                <a:pt x="172442" y="12700"/>
              </a:lnTo>
              <a:lnTo>
                <a:pt x="178259" y="8894"/>
              </a:lnTo>
              <a:lnTo>
                <a:pt x="11635" y="38989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286384</xdr:colOff>
      <xdr:row>19</xdr:row>
      <xdr:rowOff>99251</xdr:rowOff>
    </xdr:from>
    <xdr:ext cx="1002069" cy="182550"/>
    <xdr:sp macro="_xll.MC_OnBranchLabelClick" textlink="">
      <xdr:nvSpPr>
        <xdr:cNvPr id="127" name="MC_BN_C_attack_full_T_full_safe">
          <a:extLst>
            <a:ext uri="{FF2B5EF4-FFF2-40B4-BE49-F238E27FC236}">
              <a16:creationId xmlns:a16="http://schemas.microsoft.com/office/drawing/2014/main" id="{2EA9E6AD-800A-452C-F55A-288375FDFAE0}"/>
            </a:ext>
          </a:extLst>
        </xdr:cNvPr>
        <xdr:cNvSpPr txBox="1"/>
      </xdr:nvSpPr>
      <xdr:spPr>
        <a:xfrm>
          <a:off x="5129847" y="3661601"/>
          <a:ext cx="1002069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No Significant Attack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84733</xdr:colOff>
      <xdr:row>21</xdr:row>
      <xdr:rowOff>187956</xdr:rowOff>
    </xdr:from>
    <xdr:to>
      <xdr:col>4</xdr:col>
      <xdr:colOff>47626</xdr:colOff>
      <xdr:row>24</xdr:row>
      <xdr:rowOff>6351</xdr:rowOff>
    </xdr:to>
    <xdr:sp macro="" textlink="">
      <xdr:nvSpPr>
        <xdr:cNvPr id="128" name="MC_BR_C_attack_full_T_full_blocked">
          <a:extLst>
            <a:ext uri="{FF2B5EF4-FFF2-40B4-BE49-F238E27FC236}">
              <a16:creationId xmlns:a16="http://schemas.microsoft.com/office/drawing/2014/main" id="{FF85766C-2E40-5060-12B5-68939B59604E}"/>
            </a:ext>
          </a:extLst>
        </xdr:cNvPr>
        <xdr:cNvSpPr/>
      </xdr:nvSpPr>
      <xdr:spPr>
        <a:xfrm>
          <a:off x="4928196" y="4131306"/>
          <a:ext cx="2777530" cy="389895"/>
        </a:xfrm>
        <a:custGeom>
          <a:avLst/>
          <a:gdLst/>
          <a:ahLst/>
          <a:cxnLst/>
          <a:rect l="0" t="0" r="0" b="0"/>
          <a:pathLst>
            <a:path w="2777530" h="389895">
              <a:moveTo>
                <a:pt x="11635" y="0"/>
              </a:moveTo>
              <a:lnTo>
                <a:pt x="178259" y="381000"/>
              </a:lnTo>
              <a:lnTo>
                <a:pt x="172442" y="377194"/>
              </a:lnTo>
              <a:lnTo>
                <a:pt x="2777529" y="377194"/>
              </a:lnTo>
              <a:lnTo>
                <a:pt x="2777529" y="389894"/>
              </a:lnTo>
              <a:lnTo>
                <a:pt x="172442" y="389894"/>
              </a:lnTo>
              <a:lnTo>
                <a:pt x="166624" y="386088"/>
              </a:lnTo>
              <a:lnTo>
                <a:pt x="0" y="5088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286384</xdr:colOff>
      <xdr:row>23</xdr:row>
      <xdr:rowOff>99251</xdr:rowOff>
    </xdr:from>
    <xdr:ext cx="734047" cy="182550"/>
    <xdr:sp macro="_xll.MC_OnBranchLabelClick" textlink="">
      <xdr:nvSpPr>
        <xdr:cNvPr id="129" name="MC_BN_C_attack_full_T_full_blocked">
          <a:extLst>
            <a:ext uri="{FF2B5EF4-FFF2-40B4-BE49-F238E27FC236}">
              <a16:creationId xmlns:a16="http://schemas.microsoft.com/office/drawing/2014/main" id="{8DA4E8FB-16BD-E443-3B48-03A61661F027}"/>
            </a:ext>
          </a:extLst>
        </xdr:cNvPr>
        <xdr:cNvSpPr txBox="1"/>
      </xdr:nvSpPr>
      <xdr:spPr>
        <a:xfrm>
          <a:off x="5129847" y="4423601"/>
          <a:ext cx="734047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Attack Blocked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84347</xdr:colOff>
      <xdr:row>21</xdr:row>
      <xdr:rowOff>189143</xdr:rowOff>
    </xdr:from>
    <xdr:to>
      <xdr:col>4</xdr:col>
      <xdr:colOff>47626</xdr:colOff>
      <xdr:row>26</xdr:row>
      <xdr:rowOff>6351</xdr:rowOff>
    </xdr:to>
    <xdr:sp macro="" textlink="">
      <xdr:nvSpPr>
        <xdr:cNvPr id="130" name="MC_BR_C_attack_full_T_full_limited">
          <a:extLst>
            <a:ext uri="{FF2B5EF4-FFF2-40B4-BE49-F238E27FC236}">
              <a16:creationId xmlns:a16="http://schemas.microsoft.com/office/drawing/2014/main" id="{E05A977F-C47E-CC6A-8D6B-A41C42EF35B6}"/>
            </a:ext>
          </a:extLst>
        </xdr:cNvPr>
        <xdr:cNvSpPr/>
      </xdr:nvSpPr>
      <xdr:spPr>
        <a:xfrm>
          <a:off x="4927810" y="4132493"/>
          <a:ext cx="2777916" cy="769708"/>
        </a:xfrm>
        <a:custGeom>
          <a:avLst/>
          <a:gdLst/>
          <a:ahLst/>
          <a:cxnLst/>
          <a:rect l="0" t="0" r="0" b="0"/>
          <a:pathLst>
            <a:path w="2777916" h="769708">
              <a:moveTo>
                <a:pt x="12407" y="0"/>
              </a:moveTo>
              <a:lnTo>
                <a:pt x="179031" y="762000"/>
              </a:lnTo>
              <a:lnTo>
                <a:pt x="172828" y="757007"/>
              </a:lnTo>
              <a:lnTo>
                <a:pt x="2777915" y="757007"/>
              </a:lnTo>
              <a:lnTo>
                <a:pt x="2777915" y="769707"/>
              </a:lnTo>
              <a:lnTo>
                <a:pt x="172828" y="769707"/>
              </a:lnTo>
              <a:lnTo>
                <a:pt x="166624" y="764714"/>
              </a:lnTo>
              <a:lnTo>
                <a:pt x="0" y="271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286384</xdr:colOff>
      <xdr:row>25</xdr:row>
      <xdr:rowOff>99251</xdr:rowOff>
    </xdr:from>
    <xdr:ext cx="808106" cy="182550"/>
    <xdr:sp macro="_xll.MC_OnBranchLabelClick" textlink="">
      <xdr:nvSpPr>
        <xdr:cNvPr id="131" name="MC_BN_C_attack_full_T_full_limited">
          <a:extLst>
            <a:ext uri="{FF2B5EF4-FFF2-40B4-BE49-F238E27FC236}">
              <a16:creationId xmlns:a16="http://schemas.microsoft.com/office/drawing/2014/main" id="{7D966EFD-FD7C-8343-21BF-4172CFC72D04}"/>
            </a:ext>
          </a:extLst>
        </xdr:cNvPr>
        <xdr:cNvSpPr txBox="1"/>
      </xdr:nvSpPr>
      <xdr:spPr>
        <a:xfrm>
          <a:off x="5129847" y="4804601"/>
          <a:ext cx="808106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Breach (Limited)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84267</xdr:colOff>
      <xdr:row>21</xdr:row>
      <xdr:rowOff>189584</xdr:rowOff>
    </xdr:from>
    <xdr:to>
      <xdr:col>4</xdr:col>
      <xdr:colOff>47626</xdr:colOff>
      <xdr:row>28</xdr:row>
      <xdr:rowOff>6351</xdr:rowOff>
    </xdr:to>
    <xdr:sp macro="" textlink="">
      <xdr:nvSpPr>
        <xdr:cNvPr id="132" name="MC_BR_C_attack_full_T_full_major">
          <a:extLst>
            <a:ext uri="{FF2B5EF4-FFF2-40B4-BE49-F238E27FC236}">
              <a16:creationId xmlns:a16="http://schemas.microsoft.com/office/drawing/2014/main" id="{3113317B-EF11-FC34-00AB-019112E321F4}"/>
            </a:ext>
          </a:extLst>
        </xdr:cNvPr>
        <xdr:cNvSpPr/>
      </xdr:nvSpPr>
      <xdr:spPr>
        <a:xfrm>
          <a:off x="4927730" y="4132934"/>
          <a:ext cx="2777996" cy="1150267"/>
        </a:xfrm>
        <a:custGeom>
          <a:avLst/>
          <a:gdLst/>
          <a:ahLst/>
          <a:cxnLst/>
          <a:rect l="0" t="0" r="0" b="0"/>
          <a:pathLst>
            <a:path w="2777996" h="1150267">
              <a:moveTo>
                <a:pt x="12567" y="0"/>
              </a:moveTo>
              <a:lnTo>
                <a:pt x="179191" y="1143000"/>
              </a:lnTo>
              <a:lnTo>
                <a:pt x="172908" y="1137566"/>
              </a:lnTo>
              <a:lnTo>
                <a:pt x="2777995" y="1137566"/>
              </a:lnTo>
              <a:lnTo>
                <a:pt x="2777995" y="1150266"/>
              </a:lnTo>
              <a:lnTo>
                <a:pt x="172908" y="1150266"/>
              </a:lnTo>
              <a:lnTo>
                <a:pt x="166624" y="1144832"/>
              </a:lnTo>
              <a:lnTo>
                <a:pt x="0" y="1832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286384</xdr:colOff>
      <xdr:row>27</xdr:row>
      <xdr:rowOff>99251</xdr:rowOff>
    </xdr:from>
    <xdr:ext cx="665567" cy="182550"/>
    <xdr:sp macro="_xll.MC_OnBranchLabelClick" textlink="">
      <xdr:nvSpPr>
        <xdr:cNvPr id="133" name="MC_BN_C_attack_full_T_full_major">
          <a:extLst>
            <a:ext uri="{FF2B5EF4-FFF2-40B4-BE49-F238E27FC236}">
              <a16:creationId xmlns:a16="http://schemas.microsoft.com/office/drawing/2014/main" id="{54AFCA73-5691-BA2C-43D4-19D739418DBB}"/>
            </a:ext>
          </a:extLst>
        </xdr:cNvPr>
        <xdr:cNvSpPr txBox="1"/>
      </xdr:nvSpPr>
      <xdr:spPr>
        <a:xfrm>
          <a:off x="5129847" y="5185601"/>
          <a:ext cx="665567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Major Breach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84733</xdr:colOff>
      <xdr:row>31</xdr:row>
      <xdr:rowOff>184150</xdr:rowOff>
    </xdr:from>
    <xdr:to>
      <xdr:col>4</xdr:col>
      <xdr:colOff>47626</xdr:colOff>
      <xdr:row>34</xdr:row>
      <xdr:rowOff>2545</xdr:rowOff>
    </xdr:to>
    <xdr:sp macro="" textlink="">
      <xdr:nvSpPr>
        <xdr:cNvPr id="134" name="MC_BR_C_attack_basic_T_basic_safe">
          <a:extLst>
            <a:ext uri="{FF2B5EF4-FFF2-40B4-BE49-F238E27FC236}">
              <a16:creationId xmlns:a16="http://schemas.microsoft.com/office/drawing/2014/main" id="{E4462FFB-1D10-F94C-664A-FF85481E361F}"/>
            </a:ext>
          </a:extLst>
        </xdr:cNvPr>
        <xdr:cNvSpPr/>
      </xdr:nvSpPr>
      <xdr:spPr>
        <a:xfrm>
          <a:off x="4928196" y="6032500"/>
          <a:ext cx="2777530" cy="389895"/>
        </a:xfrm>
        <a:custGeom>
          <a:avLst/>
          <a:gdLst/>
          <a:ahLst/>
          <a:cxnLst/>
          <a:rect l="0" t="0" r="0" b="0"/>
          <a:pathLst>
            <a:path w="2777530" h="389895">
              <a:moveTo>
                <a:pt x="0" y="384806"/>
              </a:moveTo>
              <a:lnTo>
                <a:pt x="166624" y="3806"/>
              </a:lnTo>
              <a:lnTo>
                <a:pt x="172442" y="0"/>
              </a:lnTo>
              <a:lnTo>
                <a:pt x="2777529" y="0"/>
              </a:lnTo>
              <a:lnTo>
                <a:pt x="2777529" y="12700"/>
              </a:lnTo>
              <a:lnTo>
                <a:pt x="172442" y="12700"/>
              </a:lnTo>
              <a:lnTo>
                <a:pt x="178259" y="8894"/>
              </a:lnTo>
              <a:lnTo>
                <a:pt x="11635" y="38989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286384</xdr:colOff>
      <xdr:row>31</xdr:row>
      <xdr:rowOff>99251</xdr:rowOff>
    </xdr:from>
    <xdr:ext cx="1002069" cy="182550"/>
    <xdr:sp macro="_xll.MC_OnBranchLabelClick" textlink="">
      <xdr:nvSpPr>
        <xdr:cNvPr id="135" name="MC_BN_C_attack_basic_T_basic_safe">
          <a:extLst>
            <a:ext uri="{FF2B5EF4-FFF2-40B4-BE49-F238E27FC236}">
              <a16:creationId xmlns:a16="http://schemas.microsoft.com/office/drawing/2014/main" id="{C9BB810B-846E-62C0-16A1-9F43E7BFC3DF}"/>
            </a:ext>
          </a:extLst>
        </xdr:cNvPr>
        <xdr:cNvSpPr txBox="1"/>
      </xdr:nvSpPr>
      <xdr:spPr>
        <a:xfrm>
          <a:off x="5129847" y="5947601"/>
          <a:ext cx="1002069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No Significant Attack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84238</xdr:colOff>
      <xdr:row>33</xdr:row>
      <xdr:rowOff>189810</xdr:rowOff>
    </xdr:from>
    <xdr:to>
      <xdr:col>4</xdr:col>
      <xdr:colOff>47626</xdr:colOff>
      <xdr:row>42</xdr:row>
      <xdr:rowOff>6351</xdr:rowOff>
    </xdr:to>
    <xdr:sp macro="" textlink="">
      <xdr:nvSpPr>
        <xdr:cNvPr id="136" name="MC_BR_C_attack_basic_D_respond_basic">
          <a:extLst>
            <a:ext uri="{FF2B5EF4-FFF2-40B4-BE49-F238E27FC236}">
              <a16:creationId xmlns:a16="http://schemas.microsoft.com/office/drawing/2014/main" id="{ACF5C916-3FC3-94C3-A406-827BF0A3EB0A}"/>
            </a:ext>
          </a:extLst>
        </xdr:cNvPr>
        <xdr:cNvSpPr/>
      </xdr:nvSpPr>
      <xdr:spPr>
        <a:xfrm>
          <a:off x="4927701" y="6419160"/>
          <a:ext cx="2778025" cy="1531041"/>
        </a:xfrm>
        <a:custGeom>
          <a:avLst/>
          <a:gdLst/>
          <a:ahLst/>
          <a:cxnLst/>
          <a:rect l="0" t="0" r="0" b="0"/>
          <a:pathLst>
            <a:path w="2778025" h="1531041">
              <a:moveTo>
                <a:pt x="12625" y="0"/>
              </a:moveTo>
              <a:lnTo>
                <a:pt x="179249" y="1524000"/>
              </a:lnTo>
              <a:lnTo>
                <a:pt x="172937" y="1518340"/>
              </a:lnTo>
              <a:lnTo>
                <a:pt x="2778024" y="1518340"/>
              </a:lnTo>
              <a:lnTo>
                <a:pt x="2778024" y="1531040"/>
              </a:lnTo>
              <a:lnTo>
                <a:pt x="172937" y="1531040"/>
              </a:lnTo>
              <a:lnTo>
                <a:pt x="166624" y="1525380"/>
              </a:lnTo>
              <a:lnTo>
                <a:pt x="0" y="1380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286384</xdr:colOff>
      <xdr:row>41</xdr:row>
      <xdr:rowOff>99251</xdr:rowOff>
    </xdr:from>
    <xdr:ext cx="1008033" cy="182550"/>
    <xdr:sp macro="_xll.MC_OnBranchLabelClick" textlink="">
      <xdr:nvSpPr>
        <xdr:cNvPr id="137" name="MC_BN_C_attack_basic_D_respond_basic">
          <a:extLst>
            <a:ext uri="{FF2B5EF4-FFF2-40B4-BE49-F238E27FC236}">
              <a16:creationId xmlns:a16="http://schemas.microsoft.com/office/drawing/2014/main" id="{6B48A66B-4CE4-C0EB-BF54-93CA1EDD8717}"/>
            </a:ext>
          </a:extLst>
        </xdr:cNvPr>
        <xdr:cNvSpPr txBox="1"/>
      </xdr:nvSpPr>
      <xdr:spPr>
        <a:xfrm>
          <a:off x="5129847" y="7852601"/>
          <a:ext cx="1008033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Attack Detected Late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84210</xdr:colOff>
      <xdr:row>33</xdr:row>
      <xdr:rowOff>190154</xdr:rowOff>
    </xdr:from>
    <xdr:to>
      <xdr:col>4</xdr:col>
      <xdr:colOff>47626</xdr:colOff>
      <xdr:row>50</xdr:row>
      <xdr:rowOff>6351</xdr:rowOff>
    </xdr:to>
    <xdr:sp macro="" textlink="">
      <xdr:nvSpPr>
        <xdr:cNvPr id="138" name="MC_BR_C_attack_basic_T_basic_breach">
          <a:extLst>
            <a:ext uri="{FF2B5EF4-FFF2-40B4-BE49-F238E27FC236}">
              <a16:creationId xmlns:a16="http://schemas.microsoft.com/office/drawing/2014/main" id="{FA1C4D32-F76B-C6FC-B4C9-B5AD09090008}"/>
            </a:ext>
          </a:extLst>
        </xdr:cNvPr>
        <xdr:cNvSpPr/>
      </xdr:nvSpPr>
      <xdr:spPr>
        <a:xfrm>
          <a:off x="4927673" y="6419504"/>
          <a:ext cx="2778053" cy="3054697"/>
        </a:xfrm>
        <a:custGeom>
          <a:avLst/>
          <a:gdLst/>
          <a:ahLst/>
          <a:cxnLst/>
          <a:rect l="0" t="0" r="0" b="0"/>
          <a:pathLst>
            <a:path w="2778053" h="3054697">
              <a:moveTo>
                <a:pt x="12681" y="0"/>
              </a:moveTo>
              <a:lnTo>
                <a:pt x="179305" y="3048000"/>
              </a:lnTo>
              <a:lnTo>
                <a:pt x="172965" y="3041996"/>
              </a:lnTo>
              <a:lnTo>
                <a:pt x="2778052" y="3041996"/>
              </a:lnTo>
              <a:lnTo>
                <a:pt x="2778052" y="3054696"/>
              </a:lnTo>
              <a:lnTo>
                <a:pt x="172965" y="3054696"/>
              </a:lnTo>
              <a:lnTo>
                <a:pt x="166624" y="3048692"/>
              </a:lnTo>
              <a:lnTo>
                <a:pt x="0" y="692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286384</xdr:colOff>
      <xdr:row>49</xdr:row>
      <xdr:rowOff>99251</xdr:rowOff>
    </xdr:from>
    <xdr:ext cx="625749" cy="182550"/>
    <xdr:sp macro="_xll.MC_OnBranchLabelClick" textlink="">
      <xdr:nvSpPr>
        <xdr:cNvPr id="139" name="MC_BN_C_attack_basic_T_basic_breach">
          <a:extLst>
            <a:ext uri="{FF2B5EF4-FFF2-40B4-BE49-F238E27FC236}">
              <a16:creationId xmlns:a16="http://schemas.microsoft.com/office/drawing/2014/main" id="{67309ED3-A883-064D-B58B-F64F78D15ED5}"/>
            </a:ext>
          </a:extLst>
        </xdr:cNvPr>
        <xdr:cNvSpPr txBox="1"/>
      </xdr:nvSpPr>
      <xdr:spPr>
        <a:xfrm>
          <a:off x="5129847" y="9376601"/>
          <a:ext cx="625749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Data Breach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84205</xdr:colOff>
      <xdr:row>33</xdr:row>
      <xdr:rowOff>190269</xdr:rowOff>
    </xdr:from>
    <xdr:to>
      <xdr:col>4</xdr:col>
      <xdr:colOff>47626</xdr:colOff>
      <xdr:row>58</xdr:row>
      <xdr:rowOff>6351</xdr:rowOff>
    </xdr:to>
    <xdr:sp macro="" textlink="">
      <xdr:nvSpPr>
        <xdr:cNvPr id="140" name="MC_BR_C_attack_basic_D_ransom">
          <a:extLst>
            <a:ext uri="{FF2B5EF4-FFF2-40B4-BE49-F238E27FC236}">
              <a16:creationId xmlns:a16="http://schemas.microsoft.com/office/drawing/2014/main" id="{DA5E6737-AFCD-FBEE-4513-A3C98F46730A}"/>
            </a:ext>
          </a:extLst>
        </xdr:cNvPr>
        <xdr:cNvSpPr/>
      </xdr:nvSpPr>
      <xdr:spPr>
        <a:xfrm>
          <a:off x="4927668" y="6419619"/>
          <a:ext cx="2778058" cy="4578582"/>
        </a:xfrm>
        <a:custGeom>
          <a:avLst/>
          <a:gdLst/>
          <a:ahLst/>
          <a:cxnLst/>
          <a:rect l="0" t="0" r="0" b="0"/>
          <a:pathLst>
            <a:path w="2778058" h="4578582">
              <a:moveTo>
                <a:pt x="12691" y="0"/>
              </a:moveTo>
              <a:lnTo>
                <a:pt x="179315" y="4572000"/>
              </a:lnTo>
              <a:lnTo>
                <a:pt x="172970" y="4565881"/>
              </a:lnTo>
              <a:lnTo>
                <a:pt x="2778057" y="4565881"/>
              </a:lnTo>
              <a:lnTo>
                <a:pt x="2778057" y="4578581"/>
              </a:lnTo>
              <a:lnTo>
                <a:pt x="172970" y="4578581"/>
              </a:lnTo>
              <a:lnTo>
                <a:pt x="166624" y="4572462"/>
              </a:lnTo>
              <a:lnTo>
                <a:pt x="0" y="462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286384</xdr:colOff>
      <xdr:row>57</xdr:row>
      <xdr:rowOff>99251</xdr:rowOff>
    </xdr:from>
    <xdr:ext cx="659796" cy="182550"/>
    <xdr:sp macro="_xll.MC_OnBranchLabelClick" textlink="">
      <xdr:nvSpPr>
        <xdr:cNvPr id="141" name="MC_BN_C_attack_basic_D_ransom">
          <a:extLst>
            <a:ext uri="{FF2B5EF4-FFF2-40B4-BE49-F238E27FC236}">
              <a16:creationId xmlns:a16="http://schemas.microsoft.com/office/drawing/2014/main" id="{1A5E6C20-D3E4-46B6-896F-76797A6738E6}"/>
            </a:ext>
          </a:extLst>
        </xdr:cNvPr>
        <xdr:cNvSpPr txBox="1"/>
      </xdr:nvSpPr>
      <xdr:spPr>
        <a:xfrm>
          <a:off x="5129847" y="10900601"/>
          <a:ext cx="659796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Ransomware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84348</xdr:colOff>
      <xdr:row>37</xdr:row>
      <xdr:rowOff>184150</xdr:rowOff>
    </xdr:from>
    <xdr:to>
      <xdr:col>5</xdr:col>
      <xdr:colOff>47626</xdr:colOff>
      <xdr:row>42</xdr:row>
      <xdr:rowOff>1358</xdr:rowOff>
    </xdr:to>
    <xdr:sp macro="" textlink="">
      <xdr:nvSpPr>
        <xdr:cNvPr id="142" name="MC_BR_D_respond_basic_C_ir_outcome">
          <a:extLst>
            <a:ext uri="{FF2B5EF4-FFF2-40B4-BE49-F238E27FC236}">
              <a16:creationId xmlns:a16="http://schemas.microsoft.com/office/drawing/2014/main" id="{DBF64B95-B620-E9A6-F73F-7E1EC56413E9}"/>
            </a:ext>
          </a:extLst>
        </xdr:cNvPr>
        <xdr:cNvSpPr/>
      </xdr:nvSpPr>
      <xdr:spPr>
        <a:xfrm>
          <a:off x="7742448" y="7175500"/>
          <a:ext cx="2435016" cy="769708"/>
        </a:xfrm>
        <a:custGeom>
          <a:avLst/>
          <a:gdLst/>
          <a:ahLst/>
          <a:cxnLst/>
          <a:rect l="0" t="0" r="0" b="0"/>
          <a:pathLst>
            <a:path w="2435016" h="769708">
              <a:moveTo>
                <a:pt x="0" y="766993"/>
              </a:moveTo>
              <a:lnTo>
                <a:pt x="166624" y="4993"/>
              </a:lnTo>
              <a:lnTo>
                <a:pt x="172827" y="0"/>
              </a:lnTo>
              <a:lnTo>
                <a:pt x="2435015" y="0"/>
              </a:lnTo>
              <a:lnTo>
                <a:pt x="2435015" y="12700"/>
              </a:lnTo>
              <a:lnTo>
                <a:pt x="172827" y="12700"/>
              </a:lnTo>
              <a:lnTo>
                <a:pt x="179030" y="7707"/>
              </a:lnTo>
              <a:lnTo>
                <a:pt x="12407" y="769707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286385</xdr:colOff>
      <xdr:row>37</xdr:row>
      <xdr:rowOff>99251</xdr:rowOff>
    </xdr:from>
    <xdr:ext cx="608180" cy="182550"/>
    <xdr:sp macro="_xll.MC_OnBranchLabelClick" textlink="">
      <xdr:nvSpPr>
        <xdr:cNvPr id="143" name="MC_BN_D_respond_basic_C_ir_outcome">
          <a:extLst>
            <a:ext uri="{FF2B5EF4-FFF2-40B4-BE49-F238E27FC236}">
              <a16:creationId xmlns:a16="http://schemas.microsoft.com/office/drawing/2014/main" id="{3E70C7A6-B2A2-D717-6CAD-FDB4C40B5512}"/>
            </a:ext>
          </a:extLst>
        </xdr:cNvPr>
        <xdr:cNvSpPr txBox="1"/>
      </xdr:nvSpPr>
      <xdr:spPr>
        <a:xfrm>
          <a:off x="7944485" y="7090601"/>
          <a:ext cx="608180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Hire IR Firm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84348</xdr:colOff>
      <xdr:row>41</xdr:row>
      <xdr:rowOff>189143</xdr:rowOff>
    </xdr:from>
    <xdr:to>
      <xdr:col>5</xdr:col>
      <xdr:colOff>47626</xdr:colOff>
      <xdr:row>46</xdr:row>
      <xdr:rowOff>6351</xdr:rowOff>
    </xdr:to>
    <xdr:sp macro="" textlink="">
      <xdr:nvSpPr>
        <xdr:cNvPr id="144" name="MC_BR_D_respond_basic_C_internal_outcome">
          <a:extLst>
            <a:ext uri="{FF2B5EF4-FFF2-40B4-BE49-F238E27FC236}">
              <a16:creationId xmlns:a16="http://schemas.microsoft.com/office/drawing/2014/main" id="{D6EBC2E4-6DA5-8150-BB31-90FF52C7C713}"/>
            </a:ext>
          </a:extLst>
        </xdr:cNvPr>
        <xdr:cNvSpPr/>
      </xdr:nvSpPr>
      <xdr:spPr>
        <a:xfrm>
          <a:off x="7742448" y="7942493"/>
          <a:ext cx="2435016" cy="769708"/>
        </a:xfrm>
        <a:custGeom>
          <a:avLst/>
          <a:gdLst/>
          <a:ahLst/>
          <a:cxnLst/>
          <a:rect l="0" t="0" r="0" b="0"/>
          <a:pathLst>
            <a:path w="2435016" h="769708">
              <a:moveTo>
                <a:pt x="12407" y="0"/>
              </a:moveTo>
              <a:lnTo>
                <a:pt x="179030" y="762000"/>
              </a:lnTo>
              <a:lnTo>
                <a:pt x="172827" y="757007"/>
              </a:lnTo>
              <a:lnTo>
                <a:pt x="2435015" y="757007"/>
              </a:lnTo>
              <a:lnTo>
                <a:pt x="2435015" y="769707"/>
              </a:lnTo>
              <a:lnTo>
                <a:pt x="172827" y="769707"/>
              </a:lnTo>
              <a:lnTo>
                <a:pt x="166624" y="764714"/>
              </a:lnTo>
              <a:lnTo>
                <a:pt x="0" y="271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286385</xdr:colOff>
      <xdr:row>45</xdr:row>
      <xdr:rowOff>99251</xdr:rowOff>
    </xdr:from>
    <xdr:ext cx="825354" cy="182550"/>
    <xdr:sp macro="_xll.MC_OnBranchLabelClick" textlink="">
      <xdr:nvSpPr>
        <xdr:cNvPr id="145" name="MC_BN_D_respond_basic_C_internal_outcome">
          <a:extLst>
            <a:ext uri="{FF2B5EF4-FFF2-40B4-BE49-F238E27FC236}">
              <a16:creationId xmlns:a16="http://schemas.microsoft.com/office/drawing/2014/main" id="{0C559577-5090-3CF1-6198-622DF4EFD1ED}"/>
            </a:ext>
          </a:extLst>
        </xdr:cNvPr>
        <xdr:cNvSpPr txBox="1"/>
      </xdr:nvSpPr>
      <xdr:spPr>
        <a:xfrm>
          <a:off x="7944485" y="8614601"/>
          <a:ext cx="825354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Handle Internally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5</xdr:col>
      <xdr:colOff>84732</xdr:colOff>
      <xdr:row>35</xdr:row>
      <xdr:rowOff>184150</xdr:rowOff>
    </xdr:from>
    <xdr:to>
      <xdr:col>6</xdr:col>
      <xdr:colOff>47626</xdr:colOff>
      <xdr:row>38</xdr:row>
      <xdr:rowOff>2545</xdr:rowOff>
    </xdr:to>
    <xdr:sp macro="" textlink="">
      <xdr:nvSpPr>
        <xdr:cNvPr id="146" name="MC_BR_C_ir_outcome_T_ir_contained">
          <a:extLst>
            <a:ext uri="{FF2B5EF4-FFF2-40B4-BE49-F238E27FC236}">
              <a16:creationId xmlns:a16="http://schemas.microsoft.com/office/drawing/2014/main" id="{285F6FF1-393E-780D-7374-1B081C0C92B4}"/>
            </a:ext>
          </a:extLst>
        </xdr:cNvPr>
        <xdr:cNvSpPr/>
      </xdr:nvSpPr>
      <xdr:spPr>
        <a:xfrm>
          <a:off x="10214570" y="6794500"/>
          <a:ext cx="2520356" cy="389895"/>
        </a:xfrm>
        <a:custGeom>
          <a:avLst/>
          <a:gdLst/>
          <a:ahLst/>
          <a:cxnLst/>
          <a:rect l="0" t="0" r="0" b="0"/>
          <a:pathLst>
            <a:path w="2520356" h="389895">
              <a:moveTo>
                <a:pt x="0" y="384806"/>
              </a:moveTo>
              <a:lnTo>
                <a:pt x="166624" y="3806"/>
              </a:lnTo>
              <a:lnTo>
                <a:pt x="172443" y="0"/>
              </a:lnTo>
              <a:lnTo>
                <a:pt x="2520355" y="0"/>
              </a:lnTo>
              <a:lnTo>
                <a:pt x="2520355" y="12700"/>
              </a:lnTo>
              <a:lnTo>
                <a:pt x="172443" y="12700"/>
              </a:lnTo>
              <a:lnTo>
                <a:pt x="178261" y="8894"/>
              </a:lnTo>
              <a:lnTo>
                <a:pt x="11637" y="38989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5</xdr:col>
      <xdr:colOff>286384</xdr:colOff>
      <xdr:row>35</xdr:row>
      <xdr:rowOff>99251</xdr:rowOff>
    </xdr:from>
    <xdr:ext cx="888000" cy="182550"/>
    <xdr:sp macro="_xll.MC_OnBranchLabelClick" textlink="">
      <xdr:nvSpPr>
        <xdr:cNvPr id="147" name="MC_BN_C_ir_outcome_T_ir_contained">
          <a:extLst>
            <a:ext uri="{FF2B5EF4-FFF2-40B4-BE49-F238E27FC236}">
              <a16:creationId xmlns:a16="http://schemas.microsoft.com/office/drawing/2014/main" id="{6FCC1A05-67EE-5C86-5356-DBB6E8FF9E03}"/>
            </a:ext>
          </a:extLst>
        </xdr:cNvPr>
        <xdr:cNvSpPr txBox="1"/>
      </xdr:nvSpPr>
      <xdr:spPr>
        <a:xfrm>
          <a:off x="10416222" y="6709601"/>
          <a:ext cx="888000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Contained Quickly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5</xdr:col>
      <xdr:colOff>84732</xdr:colOff>
      <xdr:row>37</xdr:row>
      <xdr:rowOff>187956</xdr:rowOff>
    </xdr:from>
    <xdr:to>
      <xdr:col>6</xdr:col>
      <xdr:colOff>47626</xdr:colOff>
      <xdr:row>40</xdr:row>
      <xdr:rowOff>6351</xdr:rowOff>
    </xdr:to>
    <xdr:sp macro="" textlink="">
      <xdr:nvSpPr>
        <xdr:cNvPr id="148" name="MC_BR_C_ir_outcome_T_ir_partial">
          <a:extLst>
            <a:ext uri="{FF2B5EF4-FFF2-40B4-BE49-F238E27FC236}">
              <a16:creationId xmlns:a16="http://schemas.microsoft.com/office/drawing/2014/main" id="{401CD3C3-CEB4-B819-A792-B88E83FF0BC4}"/>
            </a:ext>
          </a:extLst>
        </xdr:cNvPr>
        <xdr:cNvSpPr/>
      </xdr:nvSpPr>
      <xdr:spPr>
        <a:xfrm>
          <a:off x="10214570" y="7179306"/>
          <a:ext cx="2520356" cy="389895"/>
        </a:xfrm>
        <a:custGeom>
          <a:avLst/>
          <a:gdLst/>
          <a:ahLst/>
          <a:cxnLst/>
          <a:rect l="0" t="0" r="0" b="0"/>
          <a:pathLst>
            <a:path w="2520356" h="389895">
              <a:moveTo>
                <a:pt x="11637" y="0"/>
              </a:moveTo>
              <a:lnTo>
                <a:pt x="178261" y="381000"/>
              </a:lnTo>
              <a:lnTo>
                <a:pt x="172443" y="377194"/>
              </a:lnTo>
              <a:lnTo>
                <a:pt x="2520355" y="377194"/>
              </a:lnTo>
              <a:lnTo>
                <a:pt x="2520355" y="389894"/>
              </a:lnTo>
              <a:lnTo>
                <a:pt x="172443" y="389894"/>
              </a:lnTo>
              <a:lnTo>
                <a:pt x="166624" y="386088"/>
              </a:lnTo>
              <a:lnTo>
                <a:pt x="0" y="5088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5</xdr:col>
      <xdr:colOff>286384</xdr:colOff>
      <xdr:row>39</xdr:row>
      <xdr:rowOff>99251</xdr:rowOff>
    </xdr:from>
    <xdr:ext cx="956480" cy="182550"/>
    <xdr:sp macro="_xll.MC_OnBranchLabelClick" textlink="">
      <xdr:nvSpPr>
        <xdr:cNvPr id="149" name="MC_BN_C_ir_outcome_T_ir_partial">
          <a:extLst>
            <a:ext uri="{FF2B5EF4-FFF2-40B4-BE49-F238E27FC236}">
              <a16:creationId xmlns:a16="http://schemas.microsoft.com/office/drawing/2014/main" id="{CB7B2D34-1483-D30E-1A79-E0874DFDA785}"/>
            </a:ext>
          </a:extLst>
        </xdr:cNvPr>
        <xdr:cNvSpPr txBox="1"/>
      </xdr:nvSpPr>
      <xdr:spPr>
        <a:xfrm>
          <a:off x="10416222" y="7471601"/>
          <a:ext cx="956480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Partial Containment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5</xdr:col>
      <xdr:colOff>84732</xdr:colOff>
      <xdr:row>43</xdr:row>
      <xdr:rowOff>184150</xdr:rowOff>
    </xdr:from>
    <xdr:to>
      <xdr:col>6</xdr:col>
      <xdr:colOff>47626</xdr:colOff>
      <xdr:row>46</xdr:row>
      <xdr:rowOff>2545</xdr:rowOff>
    </xdr:to>
    <xdr:sp macro="" textlink="">
      <xdr:nvSpPr>
        <xdr:cNvPr id="150" name="MC_BR_C_internal_outcome_T_int_contained">
          <a:extLst>
            <a:ext uri="{FF2B5EF4-FFF2-40B4-BE49-F238E27FC236}">
              <a16:creationId xmlns:a16="http://schemas.microsoft.com/office/drawing/2014/main" id="{54278360-D5BD-6D94-46BB-3DEFB2B54787}"/>
            </a:ext>
          </a:extLst>
        </xdr:cNvPr>
        <xdr:cNvSpPr/>
      </xdr:nvSpPr>
      <xdr:spPr>
        <a:xfrm>
          <a:off x="10214570" y="8318500"/>
          <a:ext cx="2520356" cy="389895"/>
        </a:xfrm>
        <a:custGeom>
          <a:avLst/>
          <a:gdLst/>
          <a:ahLst/>
          <a:cxnLst/>
          <a:rect l="0" t="0" r="0" b="0"/>
          <a:pathLst>
            <a:path w="2520356" h="389895">
              <a:moveTo>
                <a:pt x="0" y="384806"/>
              </a:moveTo>
              <a:lnTo>
                <a:pt x="166624" y="3806"/>
              </a:lnTo>
              <a:lnTo>
                <a:pt x="172443" y="0"/>
              </a:lnTo>
              <a:lnTo>
                <a:pt x="2520355" y="0"/>
              </a:lnTo>
              <a:lnTo>
                <a:pt x="2520355" y="12700"/>
              </a:lnTo>
              <a:lnTo>
                <a:pt x="172443" y="12700"/>
              </a:lnTo>
              <a:lnTo>
                <a:pt x="178261" y="8894"/>
              </a:lnTo>
              <a:lnTo>
                <a:pt x="11637" y="38989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5</xdr:col>
      <xdr:colOff>286384</xdr:colOff>
      <xdr:row>43</xdr:row>
      <xdr:rowOff>99251</xdr:rowOff>
    </xdr:from>
    <xdr:ext cx="523157" cy="182550"/>
    <xdr:sp macro="_xll.MC_OnBranchLabelClick" textlink="">
      <xdr:nvSpPr>
        <xdr:cNvPr id="151" name="MC_BN_C_internal_outcome_T_int_contained">
          <a:extLst>
            <a:ext uri="{FF2B5EF4-FFF2-40B4-BE49-F238E27FC236}">
              <a16:creationId xmlns:a16="http://schemas.microsoft.com/office/drawing/2014/main" id="{3086AB98-BB8E-A5AA-447D-9F9CACD48FC9}"/>
            </a:ext>
          </a:extLst>
        </xdr:cNvPr>
        <xdr:cNvSpPr txBox="1"/>
      </xdr:nvSpPr>
      <xdr:spPr>
        <a:xfrm>
          <a:off x="10416222" y="8233601"/>
          <a:ext cx="523157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Contained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5</xdr:col>
      <xdr:colOff>84732</xdr:colOff>
      <xdr:row>45</xdr:row>
      <xdr:rowOff>187956</xdr:rowOff>
    </xdr:from>
    <xdr:to>
      <xdr:col>6</xdr:col>
      <xdr:colOff>47626</xdr:colOff>
      <xdr:row>48</xdr:row>
      <xdr:rowOff>6351</xdr:rowOff>
    </xdr:to>
    <xdr:sp macro="" textlink="">
      <xdr:nvSpPr>
        <xdr:cNvPr id="152" name="MC_BR_C_internal_outcome_T_int_escalates">
          <a:extLst>
            <a:ext uri="{FF2B5EF4-FFF2-40B4-BE49-F238E27FC236}">
              <a16:creationId xmlns:a16="http://schemas.microsoft.com/office/drawing/2014/main" id="{F2E200C5-5911-8C35-C400-EE04AF11B117}"/>
            </a:ext>
          </a:extLst>
        </xdr:cNvPr>
        <xdr:cNvSpPr/>
      </xdr:nvSpPr>
      <xdr:spPr>
        <a:xfrm>
          <a:off x="10214570" y="8703306"/>
          <a:ext cx="2520356" cy="389895"/>
        </a:xfrm>
        <a:custGeom>
          <a:avLst/>
          <a:gdLst/>
          <a:ahLst/>
          <a:cxnLst/>
          <a:rect l="0" t="0" r="0" b="0"/>
          <a:pathLst>
            <a:path w="2520356" h="389895">
              <a:moveTo>
                <a:pt x="11637" y="0"/>
              </a:moveTo>
              <a:lnTo>
                <a:pt x="178261" y="381000"/>
              </a:lnTo>
              <a:lnTo>
                <a:pt x="172443" y="377194"/>
              </a:lnTo>
              <a:lnTo>
                <a:pt x="2520355" y="377194"/>
              </a:lnTo>
              <a:lnTo>
                <a:pt x="2520355" y="389894"/>
              </a:lnTo>
              <a:lnTo>
                <a:pt x="172443" y="389894"/>
              </a:lnTo>
              <a:lnTo>
                <a:pt x="166624" y="386088"/>
              </a:lnTo>
              <a:lnTo>
                <a:pt x="0" y="5088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5</xdr:col>
      <xdr:colOff>286384</xdr:colOff>
      <xdr:row>47</xdr:row>
      <xdr:rowOff>99251</xdr:rowOff>
    </xdr:from>
    <xdr:ext cx="500202" cy="182550"/>
    <xdr:sp macro="_xll.MC_OnBranchLabelClick" textlink="">
      <xdr:nvSpPr>
        <xdr:cNvPr id="153" name="MC_BN_C_internal_outcome_T_int_escalates">
          <a:extLst>
            <a:ext uri="{FF2B5EF4-FFF2-40B4-BE49-F238E27FC236}">
              <a16:creationId xmlns:a16="http://schemas.microsoft.com/office/drawing/2014/main" id="{0C11C392-485F-4BEB-8D32-B65600FFFDE6}"/>
            </a:ext>
          </a:extLst>
        </xdr:cNvPr>
        <xdr:cNvSpPr txBox="1"/>
      </xdr:nvSpPr>
      <xdr:spPr>
        <a:xfrm>
          <a:off x="10416222" y="8995601"/>
          <a:ext cx="500202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Escalates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84348</xdr:colOff>
      <xdr:row>53</xdr:row>
      <xdr:rowOff>184150</xdr:rowOff>
    </xdr:from>
    <xdr:to>
      <xdr:col>5</xdr:col>
      <xdr:colOff>47626</xdr:colOff>
      <xdr:row>58</xdr:row>
      <xdr:rowOff>1358</xdr:rowOff>
    </xdr:to>
    <xdr:sp macro="" textlink="">
      <xdr:nvSpPr>
        <xdr:cNvPr id="154" name="MC_BR_D_ransom_C_ransom_pay">
          <a:extLst>
            <a:ext uri="{FF2B5EF4-FFF2-40B4-BE49-F238E27FC236}">
              <a16:creationId xmlns:a16="http://schemas.microsoft.com/office/drawing/2014/main" id="{E53E96CB-6CD3-71A7-4CD7-752ADB79ECA5}"/>
            </a:ext>
          </a:extLst>
        </xdr:cNvPr>
        <xdr:cNvSpPr/>
      </xdr:nvSpPr>
      <xdr:spPr>
        <a:xfrm>
          <a:off x="7742448" y="10223500"/>
          <a:ext cx="2435016" cy="769708"/>
        </a:xfrm>
        <a:custGeom>
          <a:avLst/>
          <a:gdLst/>
          <a:ahLst/>
          <a:cxnLst/>
          <a:rect l="0" t="0" r="0" b="0"/>
          <a:pathLst>
            <a:path w="2435016" h="769708">
              <a:moveTo>
                <a:pt x="0" y="766993"/>
              </a:moveTo>
              <a:lnTo>
                <a:pt x="166624" y="4993"/>
              </a:lnTo>
              <a:lnTo>
                <a:pt x="172827" y="0"/>
              </a:lnTo>
              <a:lnTo>
                <a:pt x="2435015" y="0"/>
              </a:lnTo>
              <a:lnTo>
                <a:pt x="2435015" y="12700"/>
              </a:lnTo>
              <a:lnTo>
                <a:pt x="172827" y="12700"/>
              </a:lnTo>
              <a:lnTo>
                <a:pt x="179030" y="7707"/>
              </a:lnTo>
              <a:lnTo>
                <a:pt x="12407" y="769707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286385</xdr:colOff>
      <xdr:row>53</xdr:row>
      <xdr:rowOff>99251</xdr:rowOff>
    </xdr:from>
    <xdr:ext cx="642740" cy="182550"/>
    <xdr:sp macro="_xll.MC_OnBranchLabelClick" textlink="">
      <xdr:nvSpPr>
        <xdr:cNvPr id="155" name="MC_BN_D_ransom_C_ransom_pay">
          <a:extLst>
            <a:ext uri="{FF2B5EF4-FFF2-40B4-BE49-F238E27FC236}">
              <a16:creationId xmlns:a16="http://schemas.microsoft.com/office/drawing/2014/main" id="{ADC82647-D58B-5903-4454-98E686974726}"/>
            </a:ext>
          </a:extLst>
        </xdr:cNvPr>
        <xdr:cNvSpPr txBox="1"/>
      </xdr:nvSpPr>
      <xdr:spPr>
        <a:xfrm>
          <a:off x="7944485" y="10138601"/>
          <a:ext cx="642740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Pay Ransom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84348</xdr:colOff>
      <xdr:row>57</xdr:row>
      <xdr:rowOff>189143</xdr:rowOff>
    </xdr:from>
    <xdr:to>
      <xdr:col>5</xdr:col>
      <xdr:colOff>47626</xdr:colOff>
      <xdr:row>62</xdr:row>
      <xdr:rowOff>6351</xdr:rowOff>
    </xdr:to>
    <xdr:sp macro="" textlink="">
      <xdr:nvSpPr>
        <xdr:cNvPr id="156" name="MC_BR_D_ransom_C_rebuild">
          <a:extLst>
            <a:ext uri="{FF2B5EF4-FFF2-40B4-BE49-F238E27FC236}">
              <a16:creationId xmlns:a16="http://schemas.microsoft.com/office/drawing/2014/main" id="{0D648A61-8469-5C28-3A74-4581E06AD96F}"/>
            </a:ext>
          </a:extLst>
        </xdr:cNvPr>
        <xdr:cNvSpPr/>
      </xdr:nvSpPr>
      <xdr:spPr>
        <a:xfrm>
          <a:off x="7742448" y="10990493"/>
          <a:ext cx="2435016" cy="769708"/>
        </a:xfrm>
        <a:custGeom>
          <a:avLst/>
          <a:gdLst/>
          <a:ahLst/>
          <a:cxnLst/>
          <a:rect l="0" t="0" r="0" b="0"/>
          <a:pathLst>
            <a:path w="2435016" h="769708">
              <a:moveTo>
                <a:pt x="12407" y="0"/>
              </a:moveTo>
              <a:lnTo>
                <a:pt x="179030" y="762000"/>
              </a:lnTo>
              <a:lnTo>
                <a:pt x="172827" y="757007"/>
              </a:lnTo>
              <a:lnTo>
                <a:pt x="2435015" y="757007"/>
              </a:lnTo>
              <a:lnTo>
                <a:pt x="2435015" y="769707"/>
              </a:lnTo>
              <a:lnTo>
                <a:pt x="172827" y="769707"/>
              </a:lnTo>
              <a:lnTo>
                <a:pt x="166624" y="764714"/>
              </a:lnTo>
              <a:lnTo>
                <a:pt x="0" y="271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286385</xdr:colOff>
      <xdr:row>61</xdr:row>
      <xdr:rowOff>99251</xdr:rowOff>
    </xdr:from>
    <xdr:ext cx="853823" cy="182550"/>
    <xdr:sp macro="_xll.MC_OnBranchLabelClick" textlink="">
      <xdr:nvSpPr>
        <xdr:cNvPr id="157" name="MC_BN_D_ransom_C_rebuild">
          <a:extLst>
            <a:ext uri="{FF2B5EF4-FFF2-40B4-BE49-F238E27FC236}">
              <a16:creationId xmlns:a16="http://schemas.microsoft.com/office/drawing/2014/main" id="{41392BB3-97CF-D6FB-38B0-A96B61E0C2B5}"/>
            </a:ext>
          </a:extLst>
        </xdr:cNvPr>
        <xdr:cNvSpPr txBox="1"/>
      </xdr:nvSpPr>
      <xdr:spPr>
        <a:xfrm>
          <a:off x="7944485" y="11662601"/>
          <a:ext cx="853823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Refuse &amp; Rebuild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5</xdr:col>
      <xdr:colOff>84732</xdr:colOff>
      <xdr:row>51</xdr:row>
      <xdr:rowOff>184150</xdr:rowOff>
    </xdr:from>
    <xdr:to>
      <xdr:col>6</xdr:col>
      <xdr:colOff>47626</xdr:colOff>
      <xdr:row>54</xdr:row>
      <xdr:rowOff>2545</xdr:rowOff>
    </xdr:to>
    <xdr:sp macro="" textlink="">
      <xdr:nvSpPr>
        <xdr:cNvPr id="158" name="MC_BR_C_ransom_pay_T_ransom_restored">
          <a:extLst>
            <a:ext uri="{FF2B5EF4-FFF2-40B4-BE49-F238E27FC236}">
              <a16:creationId xmlns:a16="http://schemas.microsoft.com/office/drawing/2014/main" id="{98346D66-5AED-45A0-8A6D-235ADA06A347}"/>
            </a:ext>
          </a:extLst>
        </xdr:cNvPr>
        <xdr:cNvSpPr/>
      </xdr:nvSpPr>
      <xdr:spPr>
        <a:xfrm>
          <a:off x="10214570" y="9842500"/>
          <a:ext cx="2520356" cy="389895"/>
        </a:xfrm>
        <a:custGeom>
          <a:avLst/>
          <a:gdLst/>
          <a:ahLst/>
          <a:cxnLst/>
          <a:rect l="0" t="0" r="0" b="0"/>
          <a:pathLst>
            <a:path w="2520356" h="389895">
              <a:moveTo>
                <a:pt x="0" y="384806"/>
              </a:moveTo>
              <a:lnTo>
                <a:pt x="166624" y="3806"/>
              </a:lnTo>
              <a:lnTo>
                <a:pt x="172443" y="0"/>
              </a:lnTo>
              <a:lnTo>
                <a:pt x="2520355" y="0"/>
              </a:lnTo>
              <a:lnTo>
                <a:pt x="2520355" y="12700"/>
              </a:lnTo>
              <a:lnTo>
                <a:pt x="172443" y="12700"/>
              </a:lnTo>
              <a:lnTo>
                <a:pt x="178261" y="8894"/>
              </a:lnTo>
              <a:lnTo>
                <a:pt x="11637" y="38989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5</xdr:col>
      <xdr:colOff>286384</xdr:colOff>
      <xdr:row>51</xdr:row>
      <xdr:rowOff>99251</xdr:rowOff>
    </xdr:from>
    <xdr:ext cx="716991" cy="182550"/>
    <xdr:sp macro="_xll.MC_OnBranchLabelClick" textlink="">
      <xdr:nvSpPr>
        <xdr:cNvPr id="159" name="MC_BN_C_ransom_pay_T_ransom_restored">
          <a:extLst>
            <a:ext uri="{FF2B5EF4-FFF2-40B4-BE49-F238E27FC236}">
              <a16:creationId xmlns:a16="http://schemas.microsoft.com/office/drawing/2014/main" id="{A5E56567-6F51-4D64-B8CC-01122CBD7026}"/>
            </a:ext>
          </a:extLst>
        </xdr:cNvPr>
        <xdr:cNvSpPr txBox="1"/>
      </xdr:nvSpPr>
      <xdr:spPr>
        <a:xfrm>
          <a:off x="10416222" y="9757601"/>
          <a:ext cx="716991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Data Restored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5</xdr:col>
      <xdr:colOff>84732</xdr:colOff>
      <xdr:row>53</xdr:row>
      <xdr:rowOff>187956</xdr:rowOff>
    </xdr:from>
    <xdr:to>
      <xdr:col>6</xdr:col>
      <xdr:colOff>47626</xdr:colOff>
      <xdr:row>56</xdr:row>
      <xdr:rowOff>6351</xdr:rowOff>
    </xdr:to>
    <xdr:sp macro="" textlink="">
      <xdr:nvSpPr>
        <xdr:cNvPr id="160" name="MC_BR_C_ransom_pay_T_ransom_double">
          <a:extLst>
            <a:ext uri="{FF2B5EF4-FFF2-40B4-BE49-F238E27FC236}">
              <a16:creationId xmlns:a16="http://schemas.microsoft.com/office/drawing/2014/main" id="{D51877CB-110E-D92D-2E39-4FC8A82174CD}"/>
            </a:ext>
          </a:extLst>
        </xdr:cNvPr>
        <xdr:cNvSpPr/>
      </xdr:nvSpPr>
      <xdr:spPr>
        <a:xfrm>
          <a:off x="10214570" y="10227306"/>
          <a:ext cx="2520356" cy="389895"/>
        </a:xfrm>
        <a:custGeom>
          <a:avLst/>
          <a:gdLst/>
          <a:ahLst/>
          <a:cxnLst/>
          <a:rect l="0" t="0" r="0" b="0"/>
          <a:pathLst>
            <a:path w="2520356" h="389895">
              <a:moveTo>
                <a:pt x="11637" y="0"/>
              </a:moveTo>
              <a:lnTo>
                <a:pt x="178261" y="381000"/>
              </a:lnTo>
              <a:lnTo>
                <a:pt x="172443" y="377194"/>
              </a:lnTo>
              <a:lnTo>
                <a:pt x="2520355" y="377194"/>
              </a:lnTo>
              <a:lnTo>
                <a:pt x="2520355" y="389894"/>
              </a:lnTo>
              <a:lnTo>
                <a:pt x="172443" y="389894"/>
              </a:lnTo>
              <a:lnTo>
                <a:pt x="166624" y="386088"/>
              </a:lnTo>
              <a:lnTo>
                <a:pt x="0" y="5088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5</xdr:col>
      <xdr:colOff>286384</xdr:colOff>
      <xdr:row>55</xdr:row>
      <xdr:rowOff>99251</xdr:rowOff>
    </xdr:from>
    <xdr:ext cx="1190326" cy="182550"/>
    <xdr:sp macro="_xll.MC_OnBranchLabelClick" textlink="">
      <xdr:nvSpPr>
        <xdr:cNvPr id="161" name="MC_BN_C_ransom_pay_T_ransom_double">
          <a:extLst>
            <a:ext uri="{FF2B5EF4-FFF2-40B4-BE49-F238E27FC236}">
              <a16:creationId xmlns:a16="http://schemas.microsoft.com/office/drawing/2014/main" id="{107E057A-737E-6E8E-A92B-14B91B782B42}"/>
            </a:ext>
          </a:extLst>
        </xdr:cNvPr>
        <xdr:cNvSpPr txBox="1"/>
      </xdr:nvSpPr>
      <xdr:spPr>
        <a:xfrm>
          <a:off x="10416222" y="10519601"/>
          <a:ext cx="1190326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Partial / Double Extortion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5</xdr:col>
      <xdr:colOff>84732</xdr:colOff>
      <xdr:row>59</xdr:row>
      <xdr:rowOff>184150</xdr:rowOff>
    </xdr:from>
    <xdr:to>
      <xdr:col>6</xdr:col>
      <xdr:colOff>47626</xdr:colOff>
      <xdr:row>62</xdr:row>
      <xdr:rowOff>2545</xdr:rowOff>
    </xdr:to>
    <xdr:sp macro="" textlink="">
      <xdr:nvSpPr>
        <xdr:cNvPr id="162" name="MC_BR_C_rebuild_T_rebuild_fast">
          <a:extLst>
            <a:ext uri="{FF2B5EF4-FFF2-40B4-BE49-F238E27FC236}">
              <a16:creationId xmlns:a16="http://schemas.microsoft.com/office/drawing/2014/main" id="{AB2017F7-7CD3-74AF-00D8-EFE52833DF33}"/>
            </a:ext>
          </a:extLst>
        </xdr:cNvPr>
        <xdr:cNvSpPr/>
      </xdr:nvSpPr>
      <xdr:spPr>
        <a:xfrm>
          <a:off x="10214570" y="11366500"/>
          <a:ext cx="2520356" cy="389895"/>
        </a:xfrm>
        <a:custGeom>
          <a:avLst/>
          <a:gdLst/>
          <a:ahLst/>
          <a:cxnLst/>
          <a:rect l="0" t="0" r="0" b="0"/>
          <a:pathLst>
            <a:path w="2520356" h="389895">
              <a:moveTo>
                <a:pt x="0" y="384806"/>
              </a:moveTo>
              <a:lnTo>
                <a:pt x="166624" y="3806"/>
              </a:lnTo>
              <a:lnTo>
                <a:pt x="172443" y="0"/>
              </a:lnTo>
              <a:lnTo>
                <a:pt x="2520355" y="0"/>
              </a:lnTo>
              <a:lnTo>
                <a:pt x="2520355" y="12700"/>
              </a:lnTo>
              <a:lnTo>
                <a:pt x="172443" y="12700"/>
              </a:lnTo>
              <a:lnTo>
                <a:pt x="178261" y="8894"/>
              </a:lnTo>
              <a:lnTo>
                <a:pt x="11637" y="38989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5</xdr:col>
      <xdr:colOff>286384</xdr:colOff>
      <xdr:row>59</xdr:row>
      <xdr:rowOff>99251</xdr:rowOff>
    </xdr:from>
    <xdr:ext cx="716799" cy="182550"/>
    <xdr:sp macro="_xll.MC_OnBranchLabelClick" textlink="">
      <xdr:nvSpPr>
        <xdr:cNvPr id="163" name="MC_BN_C_rebuild_T_rebuild_fast">
          <a:extLst>
            <a:ext uri="{FF2B5EF4-FFF2-40B4-BE49-F238E27FC236}">
              <a16:creationId xmlns:a16="http://schemas.microsoft.com/office/drawing/2014/main" id="{9A91C728-47D8-060C-1BBE-BAC8633A9270}"/>
            </a:ext>
          </a:extLst>
        </xdr:cNvPr>
        <xdr:cNvSpPr txBox="1"/>
      </xdr:nvSpPr>
      <xdr:spPr>
        <a:xfrm>
          <a:off x="10416222" y="11281601"/>
          <a:ext cx="716799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Fast Recovery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5</xdr:col>
      <xdr:colOff>84732</xdr:colOff>
      <xdr:row>61</xdr:row>
      <xdr:rowOff>187956</xdr:rowOff>
    </xdr:from>
    <xdr:to>
      <xdr:col>6</xdr:col>
      <xdr:colOff>47626</xdr:colOff>
      <xdr:row>64</xdr:row>
      <xdr:rowOff>6351</xdr:rowOff>
    </xdr:to>
    <xdr:sp macro="" textlink="">
      <xdr:nvSpPr>
        <xdr:cNvPr id="164" name="MC_BR_C_rebuild_T_rebuild_slow">
          <a:extLst>
            <a:ext uri="{FF2B5EF4-FFF2-40B4-BE49-F238E27FC236}">
              <a16:creationId xmlns:a16="http://schemas.microsoft.com/office/drawing/2014/main" id="{7FC976FB-30BB-9000-2424-C3F9EAFDF157}"/>
            </a:ext>
          </a:extLst>
        </xdr:cNvPr>
        <xdr:cNvSpPr/>
      </xdr:nvSpPr>
      <xdr:spPr>
        <a:xfrm>
          <a:off x="10214570" y="11751306"/>
          <a:ext cx="2520356" cy="389895"/>
        </a:xfrm>
        <a:custGeom>
          <a:avLst/>
          <a:gdLst/>
          <a:ahLst/>
          <a:cxnLst/>
          <a:rect l="0" t="0" r="0" b="0"/>
          <a:pathLst>
            <a:path w="2520356" h="389895">
              <a:moveTo>
                <a:pt x="11637" y="0"/>
              </a:moveTo>
              <a:lnTo>
                <a:pt x="178261" y="381000"/>
              </a:lnTo>
              <a:lnTo>
                <a:pt x="172443" y="377194"/>
              </a:lnTo>
              <a:lnTo>
                <a:pt x="2520355" y="377194"/>
              </a:lnTo>
              <a:lnTo>
                <a:pt x="2520355" y="389894"/>
              </a:lnTo>
              <a:lnTo>
                <a:pt x="172443" y="389894"/>
              </a:lnTo>
              <a:lnTo>
                <a:pt x="166624" y="386088"/>
              </a:lnTo>
              <a:lnTo>
                <a:pt x="0" y="5088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5</xdr:col>
      <xdr:colOff>286384</xdr:colOff>
      <xdr:row>63</xdr:row>
      <xdr:rowOff>99251</xdr:rowOff>
    </xdr:from>
    <xdr:ext cx="739561" cy="182550"/>
    <xdr:sp macro="_xll.MC_OnBranchLabelClick" textlink="">
      <xdr:nvSpPr>
        <xdr:cNvPr id="165" name="MC_BN_C_rebuild_T_rebuild_slow">
          <a:extLst>
            <a:ext uri="{FF2B5EF4-FFF2-40B4-BE49-F238E27FC236}">
              <a16:creationId xmlns:a16="http://schemas.microsoft.com/office/drawing/2014/main" id="{450B42DC-C8F4-3F1A-D244-9E0FC63F4813}"/>
            </a:ext>
          </a:extLst>
        </xdr:cNvPr>
        <xdr:cNvSpPr txBox="1"/>
      </xdr:nvSpPr>
      <xdr:spPr>
        <a:xfrm>
          <a:off x="10416222" y="12043601"/>
          <a:ext cx="739561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Slow Recovery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76006</xdr:colOff>
      <xdr:row>65</xdr:row>
      <xdr:rowOff>174625</xdr:rowOff>
    </xdr:from>
    <xdr:to>
      <xdr:col>4</xdr:col>
      <xdr:colOff>47626</xdr:colOff>
      <xdr:row>68</xdr:row>
      <xdr:rowOff>6362</xdr:rowOff>
    </xdr:to>
    <xdr:sp macro="" textlink="">
      <xdr:nvSpPr>
        <xdr:cNvPr id="166" name="MC_BR_C_attack_insured_T_ins_safe">
          <a:extLst>
            <a:ext uri="{FF2B5EF4-FFF2-40B4-BE49-F238E27FC236}">
              <a16:creationId xmlns:a16="http://schemas.microsoft.com/office/drawing/2014/main" id="{FD28BE2E-8B89-E9AE-1E66-868F51E5E4F4}"/>
            </a:ext>
          </a:extLst>
        </xdr:cNvPr>
        <xdr:cNvSpPr/>
      </xdr:nvSpPr>
      <xdr:spPr>
        <a:xfrm>
          <a:off x="4919469" y="12499975"/>
          <a:ext cx="2786257" cy="403237"/>
        </a:xfrm>
        <a:custGeom>
          <a:avLst/>
          <a:gdLst/>
          <a:ahLst/>
          <a:cxnLst/>
          <a:rect l="0" t="0" r="0" b="0"/>
          <a:pathLst>
            <a:path w="2786257" h="403237">
              <a:moveTo>
                <a:pt x="0" y="390514"/>
              </a:moveTo>
              <a:lnTo>
                <a:pt x="166624" y="9514"/>
              </a:lnTo>
              <a:lnTo>
                <a:pt x="181169" y="0"/>
              </a:lnTo>
              <a:lnTo>
                <a:pt x="2786256" y="0"/>
              </a:lnTo>
              <a:lnTo>
                <a:pt x="2786256" y="31750"/>
              </a:lnTo>
              <a:lnTo>
                <a:pt x="181169" y="31750"/>
              </a:lnTo>
              <a:lnTo>
                <a:pt x="195713" y="22236"/>
              </a:lnTo>
              <a:lnTo>
                <a:pt x="29089" y="403236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286384</xdr:colOff>
      <xdr:row>65</xdr:row>
      <xdr:rowOff>99251</xdr:rowOff>
    </xdr:from>
    <xdr:ext cx="1002069" cy="182550"/>
    <xdr:sp macro="_xll.MC_OnBranchLabelClick" textlink="">
      <xdr:nvSpPr>
        <xdr:cNvPr id="167" name="MC_BN_C_attack_insured_T_ins_safe">
          <a:extLst>
            <a:ext uri="{FF2B5EF4-FFF2-40B4-BE49-F238E27FC236}">
              <a16:creationId xmlns:a16="http://schemas.microsoft.com/office/drawing/2014/main" id="{EE616FC6-B102-D16F-5531-487A4152F8E5}"/>
            </a:ext>
          </a:extLst>
        </xdr:cNvPr>
        <xdr:cNvSpPr txBox="1"/>
      </xdr:nvSpPr>
      <xdr:spPr>
        <a:xfrm>
          <a:off x="5129847" y="12424601"/>
          <a:ext cx="1002069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No Significant Attack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76006</xdr:colOff>
      <xdr:row>67</xdr:row>
      <xdr:rowOff>184139</xdr:rowOff>
    </xdr:from>
    <xdr:to>
      <xdr:col>4</xdr:col>
      <xdr:colOff>47626</xdr:colOff>
      <xdr:row>70</xdr:row>
      <xdr:rowOff>15876</xdr:rowOff>
    </xdr:to>
    <xdr:sp macro="" textlink="">
      <xdr:nvSpPr>
        <xdr:cNvPr id="168" name="MC_BR_C_attack_insured_T_ins_covered">
          <a:extLst>
            <a:ext uri="{FF2B5EF4-FFF2-40B4-BE49-F238E27FC236}">
              <a16:creationId xmlns:a16="http://schemas.microsoft.com/office/drawing/2014/main" id="{23D5ECC7-5F04-CD39-1A16-E6B966F5B4DF}"/>
            </a:ext>
          </a:extLst>
        </xdr:cNvPr>
        <xdr:cNvSpPr/>
      </xdr:nvSpPr>
      <xdr:spPr>
        <a:xfrm>
          <a:off x="4919469" y="12890489"/>
          <a:ext cx="2786257" cy="403237"/>
        </a:xfrm>
        <a:custGeom>
          <a:avLst/>
          <a:gdLst/>
          <a:ahLst/>
          <a:cxnLst/>
          <a:rect l="0" t="0" r="0" b="0"/>
          <a:pathLst>
            <a:path w="2786257" h="403237">
              <a:moveTo>
                <a:pt x="29089" y="0"/>
              </a:moveTo>
              <a:lnTo>
                <a:pt x="195713" y="381000"/>
              </a:lnTo>
              <a:lnTo>
                <a:pt x="181169" y="371486"/>
              </a:lnTo>
              <a:lnTo>
                <a:pt x="2786256" y="371486"/>
              </a:lnTo>
              <a:lnTo>
                <a:pt x="2786256" y="403236"/>
              </a:lnTo>
              <a:lnTo>
                <a:pt x="181169" y="403236"/>
              </a:lnTo>
              <a:lnTo>
                <a:pt x="166624" y="393722"/>
              </a:lnTo>
              <a:lnTo>
                <a:pt x="0" y="12722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286384</xdr:colOff>
      <xdr:row>69</xdr:row>
      <xdr:rowOff>99250</xdr:rowOff>
    </xdr:from>
    <xdr:ext cx="865173" cy="182550"/>
    <xdr:sp macro="_xll.MC_OnBranchLabelClick" textlink="">
      <xdr:nvSpPr>
        <xdr:cNvPr id="169" name="MC_BN_C_attack_insured_T_ins_covered">
          <a:extLst>
            <a:ext uri="{FF2B5EF4-FFF2-40B4-BE49-F238E27FC236}">
              <a16:creationId xmlns:a16="http://schemas.microsoft.com/office/drawing/2014/main" id="{3B34EFB3-9AC6-8C07-5818-C35CE8C7A637}"/>
            </a:ext>
          </a:extLst>
        </xdr:cNvPr>
        <xdr:cNvSpPr txBox="1"/>
      </xdr:nvSpPr>
      <xdr:spPr>
        <a:xfrm>
          <a:off x="5129847" y="13186600"/>
          <a:ext cx="865173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Breach (Covered)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75042</xdr:colOff>
      <xdr:row>67</xdr:row>
      <xdr:rowOff>187109</xdr:rowOff>
    </xdr:from>
    <xdr:to>
      <xdr:col>4</xdr:col>
      <xdr:colOff>47626</xdr:colOff>
      <xdr:row>72</xdr:row>
      <xdr:rowOff>15876</xdr:rowOff>
    </xdr:to>
    <xdr:sp macro="" textlink="">
      <xdr:nvSpPr>
        <xdr:cNvPr id="170" name="MC_BR_C_attack_insured_T_ins_partial">
          <a:extLst>
            <a:ext uri="{FF2B5EF4-FFF2-40B4-BE49-F238E27FC236}">
              <a16:creationId xmlns:a16="http://schemas.microsoft.com/office/drawing/2014/main" id="{F47D87C1-213B-029C-E8FB-F26EFBA7520E}"/>
            </a:ext>
          </a:extLst>
        </xdr:cNvPr>
        <xdr:cNvSpPr/>
      </xdr:nvSpPr>
      <xdr:spPr>
        <a:xfrm>
          <a:off x="4918505" y="12893459"/>
          <a:ext cx="2787221" cy="781267"/>
        </a:xfrm>
        <a:custGeom>
          <a:avLst/>
          <a:gdLst/>
          <a:ahLst/>
          <a:cxnLst/>
          <a:rect l="0" t="0" r="0" b="0"/>
          <a:pathLst>
            <a:path w="2787221" h="781267">
              <a:moveTo>
                <a:pt x="31017" y="0"/>
              </a:moveTo>
              <a:lnTo>
                <a:pt x="197641" y="762001"/>
              </a:lnTo>
              <a:lnTo>
                <a:pt x="182133" y="749516"/>
              </a:lnTo>
              <a:lnTo>
                <a:pt x="2787220" y="749516"/>
              </a:lnTo>
              <a:lnTo>
                <a:pt x="2787220" y="781266"/>
              </a:lnTo>
              <a:lnTo>
                <a:pt x="182133" y="781266"/>
              </a:lnTo>
              <a:lnTo>
                <a:pt x="166624" y="768781"/>
              </a:lnTo>
              <a:lnTo>
                <a:pt x="0" y="6782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286384</xdr:colOff>
      <xdr:row>71</xdr:row>
      <xdr:rowOff>99250</xdr:rowOff>
    </xdr:from>
    <xdr:ext cx="1258550" cy="182550"/>
    <xdr:sp macro="_xll.MC_OnBranchLabelClick" textlink="">
      <xdr:nvSpPr>
        <xdr:cNvPr id="171" name="MC_BN_C_attack_insured_T_ins_partial">
          <a:extLst>
            <a:ext uri="{FF2B5EF4-FFF2-40B4-BE49-F238E27FC236}">
              <a16:creationId xmlns:a16="http://schemas.microsoft.com/office/drawing/2014/main" id="{4D35EDD2-F6F3-658C-DDDF-94D8DBD1CFB5}"/>
            </a:ext>
          </a:extLst>
        </xdr:cNvPr>
        <xdr:cNvSpPr txBox="1"/>
      </xdr:nvSpPr>
      <xdr:spPr>
        <a:xfrm>
          <a:off x="5129847" y="13567600"/>
          <a:ext cx="1258550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Breach (Partially Covered)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74841</xdr:colOff>
      <xdr:row>67</xdr:row>
      <xdr:rowOff>188210</xdr:rowOff>
    </xdr:from>
    <xdr:to>
      <xdr:col>4</xdr:col>
      <xdr:colOff>47626</xdr:colOff>
      <xdr:row>74</xdr:row>
      <xdr:rowOff>15876</xdr:rowOff>
    </xdr:to>
    <xdr:sp macro="" textlink="">
      <xdr:nvSpPr>
        <xdr:cNvPr id="172" name="MC_BR_C_attack_insured_T_ins_denied">
          <a:extLst>
            <a:ext uri="{FF2B5EF4-FFF2-40B4-BE49-F238E27FC236}">
              <a16:creationId xmlns:a16="http://schemas.microsoft.com/office/drawing/2014/main" id="{DBF30DD5-0E8C-A10B-8E5B-845B303AB90D}"/>
            </a:ext>
          </a:extLst>
        </xdr:cNvPr>
        <xdr:cNvSpPr/>
      </xdr:nvSpPr>
      <xdr:spPr>
        <a:xfrm>
          <a:off x="4918304" y="12894560"/>
          <a:ext cx="2787422" cy="1161166"/>
        </a:xfrm>
        <a:custGeom>
          <a:avLst/>
          <a:gdLst/>
          <a:ahLst/>
          <a:cxnLst/>
          <a:rect l="0" t="0" r="0" b="0"/>
          <a:pathLst>
            <a:path w="2787422" h="1161166">
              <a:moveTo>
                <a:pt x="31418" y="0"/>
              </a:moveTo>
              <a:lnTo>
                <a:pt x="198043" y="1143000"/>
              </a:lnTo>
              <a:lnTo>
                <a:pt x="182334" y="1129415"/>
              </a:lnTo>
              <a:lnTo>
                <a:pt x="2787421" y="1129415"/>
              </a:lnTo>
              <a:lnTo>
                <a:pt x="2787421" y="1161165"/>
              </a:lnTo>
              <a:lnTo>
                <a:pt x="182334" y="1161165"/>
              </a:lnTo>
              <a:lnTo>
                <a:pt x="166624" y="1147580"/>
              </a:lnTo>
              <a:lnTo>
                <a:pt x="0" y="4580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286384</xdr:colOff>
      <xdr:row>73</xdr:row>
      <xdr:rowOff>99250</xdr:rowOff>
    </xdr:from>
    <xdr:ext cx="671146" cy="182550"/>
    <xdr:sp macro="_xll.MC_OnBranchLabelClick" textlink="">
      <xdr:nvSpPr>
        <xdr:cNvPr id="173" name="MC_BN_C_attack_insured_T_ins_denied">
          <a:extLst>
            <a:ext uri="{FF2B5EF4-FFF2-40B4-BE49-F238E27FC236}">
              <a16:creationId xmlns:a16="http://schemas.microsoft.com/office/drawing/2014/main" id="{867970F1-61CB-B94E-5332-0128211331B3}"/>
            </a:ext>
          </a:extLst>
        </xdr:cNvPr>
        <xdr:cNvSpPr txBox="1"/>
      </xdr:nvSpPr>
      <xdr:spPr>
        <a:xfrm>
          <a:off x="5129847" y="13948600"/>
          <a:ext cx="671146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Claim Denied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84733</xdr:colOff>
      <xdr:row>75</xdr:row>
      <xdr:rowOff>184150</xdr:rowOff>
    </xdr:from>
    <xdr:to>
      <xdr:col>4</xdr:col>
      <xdr:colOff>47626</xdr:colOff>
      <xdr:row>78</xdr:row>
      <xdr:rowOff>2545</xdr:rowOff>
    </xdr:to>
    <xdr:sp macro="" textlink="">
      <xdr:nvSpPr>
        <xdr:cNvPr id="174" name="MC_BR_C_attack_none_T_none_safe">
          <a:extLst>
            <a:ext uri="{FF2B5EF4-FFF2-40B4-BE49-F238E27FC236}">
              <a16:creationId xmlns:a16="http://schemas.microsoft.com/office/drawing/2014/main" id="{D5F1768E-28C0-45B2-7FC9-F52B025D2341}"/>
            </a:ext>
          </a:extLst>
        </xdr:cNvPr>
        <xdr:cNvSpPr/>
      </xdr:nvSpPr>
      <xdr:spPr>
        <a:xfrm>
          <a:off x="4928196" y="14414500"/>
          <a:ext cx="2777530" cy="389895"/>
        </a:xfrm>
        <a:custGeom>
          <a:avLst/>
          <a:gdLst/>
          <a:ahLst/>
          <a:cxnLst/>
          <a:rect l="0" t="0" r="0" b="0"/>
          <a:pathLst>
            <a:path w="2777530" h="389895">
              <a:moveTo>
                <a:pt x="0" y="384806"/>
              </a:moveTo>
              <a:lnTo>
                <a:pt x="166624" y="3806"/>
              </a:lnTo>
              <a:lnTo>
                <a:pt x="172442" y="0"/>
              </a:lnTo>
              <a:lnTo>
                <a:pt x="2777529" y="0"/>
              </a:lnTo>
              <a:lnTo>
                <a:pt x="2777529" y="12700"/>
              </a:lnTo>
              <a:lnTo>
                <a:pt x="172442" y="12700"/>
              </a:lnTo>
              <a:lnTo>
                <a:pt x="178259" y="8894"/>
              </a:lnTo>
              <a:lnTo>
                <a:pt x="11635" y="38989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286384</xdr:colOff>
      <xdr:row>75</xdr:row>
      <xdr:rowOff>99250</xdr:rowOff>
    </xdr:from>
    <xdr:ext cx="1002069" cy="182550"/>
    <xdr:sp macro="_xll.MC_OnBranchLabelClick" textlink="">
      <xdr:nvSpPr>
        <xdr:cNvPr id="175" name="MC_BN_C_attack_none_T_none_safe">
          <a:extLst>
            <a:ext uri="{FF2B5EF4-FFF2-40B4-BE49-F238E27FC236}">
              <a16:creationId xmlns:a16="http://schemas.microsoft.com/office/drawing/2014/main" id="{AE8E736E-C1A4-7522-8052-F1B992F8B986}"/>
            </a:ext>
          </a:extLst>
        </xdr:cNvPr>
        <xdr:cNvSpPr txBox="1"/>
      </xdr:nvSpPr>
      <xdr:spPr>
        <a:xfrm>
          <a:off x="5129847" y="14329600"/>
          <a:ext cx="1002069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No Significant Attack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84733</xdr:colOff>
      <xdr:row>77</xdr:row>
      <xdr:rowOff>187956</xdr:rowOff>
    </xdr:from>
    <xdr:to>
      <xdr:col>4</xdr:col>
      <xdr:colOff>47626</xdr:colOff>
      <xdr:row>80</xdr:row>
      <xdr:rowOff>6351</xdr:rowOff>
    </xdr:to>
    <xdr:sp macro="" textlink="">
      <xdr:nvSpPr>
        <xdr:cNvPr id="176" name="MC_BR_C_attack_none_T_none_breach">
          <a:extLst>
            <a:ext uri="{FF2B5EF4-FFF2-40B4-BE49-F238E27FC236}">
              <a16:creationId xmlns:a16="http://schemas.microsoft.com/office/drawing/2014/main" id="{A5F6B57E-A5DF-2952-6AF4-C9D44EA076BF}"/>
            </a:ext>
          </a:extLst>
        </xdr:cNvPr>
        <xdr:cNvSpPr/>
      </xdr:nvSpPr>
      <xdr:spPr>
        <a:xfrm>
          <a:off x="4928196" y="14799306"/>
          <a:ext cx="2777530" cy="389895"/>
        </a:xfrm>
        <a:custGeom>
          <a:avLst/>
          <a:gdLst/>
          <a:ahLst/>
          <a:cxnLst/>
          <a:rect l="0" t="0" r="0" b="0"/>
          <a:pathLst>
            <a:path w="2777530" h="389895">
              <a:moveTo>
                <a:pt x="11635" y="0"/>
              </a:moveTo>
              <a:lnTo>
                <a:pt x="178259" y="381000"/>
              </a:lnTo>
              <a:lnTo>
                <a:pt x="172442" y="377194"/>
              </a:lnTo>
              <a:lnTo>
                <a:pt x="2777529" y="377194"/>
              </a:lnTo>
              <a:lnTo>
                <a:pt x="2777529" y="389894"/>
              </a:lnTo>
              <a:lnTo>
                <a:pt x="172442" y="389894"/>
              </a:lnTo>
              <a:lnTo>
                <a:pt x="166624" y="386088"/>
              </a:lnTo>
              <a:lnTo>
                <a:pt x="0" y="5088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286384</xdr:colOff>
      <xdr:row>79</xdr:row>
      <xdr:rowOff>99250</xdr:rowOff>
    </xdr:from>
    <xdr:ext cx="625749" cy="182550"/>
    <xdr:sp macro="_xll.MC_OnBranchLabelClick" textlink="">
      <xdr:nvSpPr>
        <xdr:cNvPr id="177" name="MC_BN_C_attack_none_T_none_breach">
          <a:extLst>
            <a:ext uri="{FF2B5EF4-FFF2-40B4-BE49-F238E27FC236}">
              <a16:creationId xmlns:a16="http://schemas.microsoft.com/office/drawing/2014/main" id="{95F84D15-8B2B-C13F-AFC7-D149E04F9CC5}"/>
            </a:ext>
          </a:extLst>
        </xdr:cNvPr>
        <xdr:cNvSpPr txBox="1"/>
      </xdr:nvSpPr>
      <xdr:spPr>
        <a:xfrm>
          <a:off x="5129847" y="15091600"/>
          <a:ext cx="625749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Data Breach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84347</xdr:colOff>
      <xdr:row>77</xdr:row>
      <xdr:rowOff>189143</xdr:rowOff>
    </xdr:from>
    <xdr:to>
      <xdr:col>4</xdr:col>
      <xdr:colOff>47626</xdr:colOff>
      <xdr:row>82</xdr:row>
      <xdr:rowOff>6351</xdr:rowOff>
    </xdr:to>
    <xdr:sp macro="" textlink="">
      <xdr:nvSpPr>
        <xdr:cNvPr id="178" name="MC_BR_C_attack_none_T_none_ransom">
          <a:extLst>
            <a:ext uri="{FF2B5EF4-FFF2-40B4-BE49-F238E27FC236}">
              <a16:creationId xmlns:a16="http://schemas.microsoft.com/office/drawing/2014/main" id="{8E832A11-4A52-A417-2814-C866106BD05E}"/>
            </a:ext>
          </a:extLst>
        </xdr:cNvPr>
        <xdr:cNvSpPr/>
      </xdr:nvSpPr>
      <xdr:spPr>
        <a:xfrm>
          <a:off x="4927810" y="14800493"/>
          <a:ext cx="2777916" cy="769708"/>
        </a:xfrm>
        <a:custGeom>
          <a:avLst/>
          <a:gdLst/>
          <a:ahLst/>
          <a:cxnLst/>
          <a:rect l="0" t="0" r="0" b="0"/>
          <a:pathLst>
            <a:path w="2777916" h="769708">
              <a:moveTo>
                <a:pt x="12407" y="0"/>
              </a:moveTo>
              <a:lnTo>
                <a:pt x="179031" y="762000"/>
              </a:lnTo>
              <a:lnTo>
                <a:pt x="172828" y="757007"/>
              </a:lnTo>
              <a:lnTo>
                <a:pt x="2777915" y="757007"/>
              </a:lnTo>
              <a:lnTo>
                <a:pt x="2777915" y="769707"/>
              </a:lnTo>
              <a:lnTo>
                <a:pt x="172828" y="769707"/>
              </a:lnTo>
              <a:lnTo>
                <a:pt x="166624" y="764714"/>
              </a:lnTo>
              <a:lnTo>
                <a:pt x="0" y="271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286384</xdr:colOff>
      <xdr:row>81</xdr:row>
      <xdr:rowOff>99250</xdr:rowOff>
    </xdr:from>
    <xdr:ext cx="659796" cy="182550"/>
    <xdr:sp macro="_xll.MC_OnBranchLabelClick" textlink="">
      <xdr:nvSpPr>
        <xdr:cNvPr id="179" name="MC_BN_C_attack_none_T_none_ransom">
          <a:extLst>
            <a:ext uri="{FF2B5EF4-FFF2-40B4-BE49-F238E27FC236}">
              <a16:creationId xmlns:a16="http://schemas.microsoft.com/office/drawing/2014/main" id="{E12C9F56-0B40-FC95-A526-D967221BBFDB}"/>
            </a:ext>
          </a:extLst>
        </xdr:cNvPr>
        <xdr:cNvSpPr txBox="1"/>
      </xdr:nvSpPr>
      <xdr:spPr>
        <a:xfrm>
          <a:off x="5129847" y="15472600"/>
          <a:ext cx="659796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Ransomware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84267</xdr:colOff>
      <xdr:row>77</xdr:row>
      <xdr:rowOff>189584</xdr:rowOff>
    </xdr:from>
    <xdr:to>
      <xdr:col>4</xdr:col>
      <xdr:colOff>47626</xdr:colOff>
      <xdr:row>84</xdr:row>
      <xdr:rowOff>6351</xdr:rowOff>
    </xdr:to>
    <xdr:sp macro="" textlink="">
      <xdr:nvSpPr>
        <xdr:cNvPr id="180" name="MC_BR_C_attack_none_T_none_catastrophic">
          <a:extLst>
            <a:ext uri="{FF2B5EF4-FFF2-40B4-BE49-F238E27FC236}">
              <a16:creationId xmlns:a16="http://schemas.microsoft.com/office/drawing/2014/main" id="{0CF0ECFB-5BBD-ACCD-D804-0D4ED1A757B9}"/>
            </a:ext>
          </a:extLst>
        </xdr:cNvPr>
        <xdr:cNvSpPr/>
      </xdr:nvSpPr>
      <xdr:spPr>
        <a:xfrm>
          <a:off x="4927730" y="14800934"/>
          <a:ext cx="2777996" cy="1150267"/>
        </a:xfrm>
        <a:custGeom>
          <a:avLst/>
          <a:gdLst/>
          <a:ahLst/>
          <a:cxnLst/>
          <a:rect l="0" t="0" r="0" b="0"/>
          <a:pathLst>
            <a:path w="2777996" h="1150267">
              <a:moveTo>
                <a:pt x="12567" y="0"/>
              </a:moveTo>
              <a:lnTo>
                <a:pt x="179191" y="1143000"/>
              </a:lnTo>
              <a:lnTo>
                <a:pt x="172908" y="1137566"/>
              </a:lnTo>
              <a:lnTo>
                <a:pt x="2777995" y="1137566"/>
              </a:lnTo>
              <a:lnTo>
                <a:pt x="2777995" y="1150266"/>
              </a:lnTo>
              <a:lnTo>
                <a:pt x="172908" y="1150266"/>
              </a:lnTo>
              <a:lnTo>
                <a:pt x="166624" y="1144832"/>
              </a:lnTo>
              <a:lnTo>
                <a:pt x="0" y="1832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286384</xdr:colOff>
      <xdr:row>83</xdr:row>
      <xdr:rowOff>99250</xdr:rowOff>
    </xdr:from>
    <xdr:ext cx="985013" cy="182550"/>
    <xdr:sp macro="_xll.MC_OnBranchLabelClick" textlink="">
      <xdr:nvSpPr>
        <xdr:cNvPr id="181" name="MC_BN_C_attack_none_T_none_catastrophic">
          <a:extLst>
            <a:ext uri="{FF2B5EF4-FFF2-40B4-BE49-F238E27FC236}">
              <a16:creationId xmlns:a16="http://schemas.microsoft.com/office/drawing/2014/main" id="{EFA6159A-B707-96F1-9996-075CF89EF240}"/>
            </a:ext>
          </a:extLst>
        </xdr:cNvPr>
        <xdr:cNvSpPr txBox="1"/>
      </xdr:nvSpPr>
      <xdr:spPr>
        <a:xfrm>
          <a:off x="5129847" y="15853600"/>
          <a:ext cx="985013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Catastrophic Breach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 editAs="oneCell">
    <xdr:from>
      <xdr:col>4</xdr:col>
      <xdr:colOff>4763</xdr:colOff>
      <xdr:row>19</xdr:row>
      <xdr:rowOff>109537</xdr:rowOff>
    </xdr:from>
    <xdr:to>
      <xdr:col>4</xdr:col>
      <xdr:colOff>176213</xdr:colOff>
      <xdr:row>20</xdr:row>
      <xdr:rowOff>80962</xdr:rowOff>
    </xdr:to>
    <xdr:sp macro="_xll.MC_OnNodeClick" textlink="">
      <xdr:nvSpPr>
        <xdr:cNvPr id="182" name="MC_T_full_safe">
          <a:extLst>
            <a:ext uri="{FF2B5EF4-FFF2-40B4-BE49-F238E27FC236}">
              <a16:creationId xmlns:a16="http://schemas.microsoft.com/office/drawing/2014/main" id="{2A94D3F8-7BB7-26D4-D955-39254AF236A8}"/>
            </a:ext>
          </a:extLst>
        </xdr:cNvPr>
        <xdr:cNvSpPr/>
      </xdr:nvSpPr>
      <xdr:spPr>
        <a:xfrm rot="16200000">
          <a:off x="7667625" y="3667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3</xdr:col>
      <xdr:colOff>9525</xdr:colOff>
      <xdr:row>21</xdr:row>
      <xdr:rowOff>109538</xdr:rowOff>
    </xdr:from>
    <xdr:to>
      <xdr:col>3</xdr:col>
      <xdr:colOff>180975</xdr:colOff>
      <xdr:row>22</xdr:row>
      <xdr:rowOff>80963</xdr:rowOff>
    </xdr:to>
    <xdr:sp macro="_xll.MC_OnNodeClick" textlink="">
      <xdr:nvSpPr>
        <xdr:cNvPr id="183" name="MC_C_attack_full">
          <a:extLst>
            <a:ext uri="{FF2B5EF4-FFF2-40B4-BE49-F238E27FC236}">
              <a16:creationId xmlns:a16="http://schemas.microsoft.com/office/drawing/2014/main" id="{9AB65C15-50A0-F180-B2A3-73186BC6B67E}"/>
            </a:ext>
          </a:extLst>
        </xdr:cNvPr>
        <xdr:cNvSpPr/>
      </xdr:nvSpPr>
      <xdr:spPr>
        <a:xfrm>
          <a:off x="4852988" y="4052888"/>
          <a:ext cx="171450" cy="161925"/>
        </a:xfrm>
        <a:prstGeom prst="ellipse">
          <a:avLst/>
        </a:prstGeom>
        <a:solidFill>
          <a:srgbClr val="E79C82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4763</xdr:colOff>
      <xdr:row>23</xdr:row>
      <xdr:rowOff>109537</xdr:rowOff>
    </xdr:from>
    <xdr:to>
      <xdr:col>4</xdr:col>
      <xdr:colOff>176213</xdr:colOff>
      <xdr:row>24</xdr:row>
      <xdr:rowOff>80962</xdr:rowOff>
    </xdr:to>
    <xdr:sp macro="_xll.MC_OnNodeClick" textlink="">
      <xdr:nvSpPr>
        <xdr:cNvPr id="184" name="MC_T_full_blocked">
          <a:extLst>
            <a:ext uri="{FF2B5EF4-FFF2-40B4-BE49-F238E27FC236}">
              <a16:creationId xmlns:a16="http://schemas.microsoft.com/office/drawing/2014/main" id="{B941A4A3-7CB1-94C3-CE9D-8E147E1AE3F4}"/>
            </a:ext>
          </a:extLst>
        </xdr:cNvPr>
        <xdr:cNvSpPr/>
      </xdr:nvSpPr>
      <xdr:spPr>
        <a:xfrm rot="16200000">
          <a:off x="7667625" y="4429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4763</xdr:colOff>
      <xdr:row>25</xdr:row>
      <xdr:rowOff>109537</xdr:rowOff>
    </xdr:from>
    <xdr:to>
      <xdr:col>4</xdr:col>
      <xdr:colOff>176213</xdr:colOff>
      <xdr:row>26</xdr:row>
      <xdr:rowOff>80962</xdr:rowOff>
    </xdr:to>
    <xdr:sp macro="_xll.MC_OnNodeClick" textlink="">
      <xdr:nvSpPr>
        <xdr:cNvPr id="185" name="MC_T_full_limited">
          <a:extLst>
            <a:ext uri="{FF2B5EF4-FFF2-40B4-BE49-F238E27FC236}">
              <a16:creationId xmlns:a16="http://schemas.microsoft.com/office/drawing/2014/main" id="{2CAE1F50-28ED-B80B-7494-A271FD5FB36A}"/>
            </a:ext>
          </a:extLst>
        </xdr:cNvPr>
        <xdr:cNvSpPr/>
      </xdr:nvSpPr>
      <xdr:spPr>
        <a:xfrm rot="16200000">
          <a:off x="7667625" y="4810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4763</xdr:colOff>
      <xdr:row>27</xdr:row>
      <xdr:rowOff>109537</xdr:rowOff>
    </xdr:from>
    <xdr:to>
      <xdr:col>4</xdr:col>
      <xdr:colOff>176213</xdr:colOff>
      <xdr:row>28</xdr:row>
      <xdr:rowOff>80962</xdr:rowOff>
    </xdr:to>
    <xdr:sp macro="_xll.MC_OnNodeClick" textlink="">
      <xdr:nvSpPr>
        <xdr:cNvPr id="186" name="MC_T_full_major">
          <a:extLst>
            <a:ext uri="{FF2B5EF4-FFF2-40B4-BE49-F238E27FC236}">
              <a16:creationId xmlns:a16="http://schemas.microsoft.com/office/drawing/2014/main" id="{897AA2CF-7245-2938-CEC0-23FF4EDD2D04}"/>
            </a:ext>
          </a:extLst>
        </xdr:cNvPr>
        <xdr:cNvSpPr/>
      </xdr:nvSpPr>
      <xdr:spPr>
        <a:xfrm rot="16200000">
          <a:off x="7667625" y="5191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2</xdr:col>
      <xdr:colOff>9525</xdr:colOff>
      <xdr:row>29</xdr:row>
      <xdr:rowOff>109538</xdr:rowOff>
    </xdr:from>
    <xdr:to>
      <xdr:col>2</xdr:col>
      <xdr:colOff>180975</xdr:colOff>
      <xdr:row>30</xdr:row>
      <xdr:rowOff>80963</xdr:rowOff>
    </xdr:to>
    <xdr:sp macro="_xll.MC_OnNodeClick" textlink="">
      <xdr:nvSpPr>
        <xdr:cNvPr id="187" name="MC_D_root">
          <a:extLst>
            <a:ext uri="{FF2B5EF4-FFF2-40B4-BE49-F238E27FC236}">
              <a16:creationId xmlns:a16="http://schemas.microsoft.com/office/drawing/2014/main" id="{433A2639-C12A-90E4-9295-4BF48285BEBC}"/>
            </a:ext>
          </a:extLst>
        </xdr:cNvPr>
        <xdr:cNvSpPr/>
      </xdr:nvSpPr>
      <xdr:spPr>
        <a:xfrm>
          <a:off x="2533650" y="5576888"/>
          <a:ext cx="171450" cy="161925"/>
        </a:xfrm>
        <a:prstGeom prst="can">
          <a:avLst/>
        </a:prstGeom>
        <a:solidFill>
          <a:srgbClr val="0F6E56"/>
        </a:solidFill>
        <a:ln w="12700">
          <a:solidFill>
            <a:srgbClr val="08504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4763</xdr:colOff>
      <xdr:row>31</xdr:row>
      <xdr:rowOff>109537</xdr:rowOff>
    </xdr:from>
    <xdr:to>
      <xdr:col>4</xdr:col>
      <xdr:colOff>176213</xdr:colOff>
      <xdr:row>32</xdr:row>
      <xdr:rowOff>80962</xdr:rowOff>
    </xdr:to>
    <xdr:sp macro="_xll.MC_OnNodeClick" textlink="">
      <xdr:nvSpPr>
        <xdr:cNvPr id="188" name="MC_T_basic_safe">
          <a:extLst>
            <a:ext uri="{FF2B5EF4-FFF2-40B4-BE49-F238E27FC236}">
              <a16:creationId xmlns:a16="http://schemas.microsoft.com/office/drawing/2014/main" id="{BF9FBACE-EE4B-0076-C149-D4FACF7B1783}"/>
            </a:ext>
          </a:extLst>
        </xdr:cNvPr>
        <xdr:cNvSpPr/>
      </xdr:nvSpPr>
      <xdr:spPr>
        <a:xfrm rot="16200000">
          <a:off x="7667625" y="5953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3</xdr:col>
      <xdr:colOff>9525</xdr:colOff>
      <xdr:row>33</xdr:row>
      <xdr:rowOff>109538</xdr:rowOff>
    </xdr:from>
    <xdr:to>
      <xdr:col>3</xdr:col>
      <xdr:colOff>180975</xdr:colOff>
      <xdr:row>34</xdr:row>
      <xdr:rowOff>80963</xdr:rowOff>
    </xdr:to>
    <xdr:sp macro="_xll.MC_OnNodeClick" textlink="">
      <xdr:nvSpPr>
        <xdr:cNvPr id="189" name="MC_C_attack_basic">
          <a:extLst>
            <a:ext uri="{FF2B5EF4-FFF2-40B4-BE49-F238E27FC236}">
              <a16:creationId xmlns:a16="http://schemas.microsoft.com/office/drawing/2014/main" id="{70028947-7DE6-753D-EF57-33F0326DEF3D}"/>
            </a:ext>
          </a:extLst>
        </xdr:cNvPr>
        <xdr:cNvSpPr/>
      </xdr:nvSpPr>
      <xdr:spPr>
        <a:xfrm>
          <a:off x="4852988" y="6338888"/>
          <a:ext cx="171450" cy="161925"/>
        </a:xfrm>
        <a:prstGeom prst="ellipse">
          <a:avLst/>
        </a:prstGeom>
        <a:solidFill>
          <a:srgbClr val="E79C82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6</xdr:col>
      <xdr:colOff>4763</xdr:colOff>
      <xdr:row>35</xdr:row>
      <xdr:rowOff>109537</xdr:rowOff>
    </xdr:from>
    <xdr:to>
      <xdr:col>6</xdr:col>
      <xdr:colOff>176213</xdr:colOff>
      <xdr:row>36</xdr:row>
      <xdr:rowOff>80962</xdr:rowOff>
    </xdr:to>
    <xdr:sp macro="_xll.MC_OnNodeClick" textlink="">
      <xdr:nvSpPr>
        <xdr:cNvPr id="190" name="MC_T_ir_contained">
          <a:extLst>
            <a:ext uri="{FF2B5EF4-FFF2-40B4-BE49-F238E27FC236}">
              <a16:creationId xmlns:a16="http://schemas.microsoft.com/office/drawing/2014/main" id="{EAA1C769-C55D-394B-24B7-D303997F5277}"/>
            </a:ext>
          </a:extLst>
        </xdr:cNvPr>
        <xdr:cNvSpPr/>
      </xdr:nvSpPr>
      <xdr:spPr>
        <a:xfrm rot="16200000">
          <a:off x="12696825" y="6715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9525</xdr:colOff>
      <xdr:row>37</xdr:row>
      <xdr:rowOff>109538</xdr:rowOff>
    </xdr:from>
    <xdr:to>
      <xdr:col>5</xdr:col>
      <xdr:colOff>180975</xdr:colOff>
      <xdr:row>38</xdr:row>
      <xdr:rowOff>80963</xdr:rowOff>
    </xdr:to>
    <xdr:sp macro="_xll.MC_OnNodeClick" textlink="">
      <xdr:nvSpPr>
        <xdr:cNvPr id="191" name="MC_C_ir_outcome">
          <a:extLst>
            <a:ext uri="{FF2B5EF4-FFF2-40B4-BE49-F238E27FC236}">
              <a16:creationId xmlns:a16="http://schemas.microsoft.com/office/drawing/2014/main" id="{3ADE3B1F-A3E8-438F-9A79-A5C493402B85}"/>
            </a:ext>
          </a:extLst>
        </xdr:cNvPr>
        <xdr:cNvSpPr/>
      </xdr:nvSpPr>
      <xdr:spPr>
        <a:xfrm>
          <a:off x="10139363" y="7100888"/>
          <a:ext cx="171450" cy="161925"/>
        </a:xfrm>
        <a:prstGeom prst="ellipse">
          <a:avLst/>
        </a:prstGeom>
        <a:solidFill>
          <a:srgbClr val="E79C82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6</xdr:col>
      <xdr:colOff>4763</xdr:colOff>
      <xdr:row>39</xdr:row>
      <xdr:rowOff>109537</xdr:rowOff>
    </xdr:from>
    <xdr:to>
      <xdr:col>6</xdr:col>
      <xdr:colOff>176213</xdr:colOff>
      <xdr:row>40</xdr:row>
      <xdr:rowOff>80962</xdr:rowOff>
    </xdr:to>
    <xdr:sp macro="_xll.MC_OnNodeClick" textlink="">
      <xdr:nvSpPr>
        <xdr:cNvPr id="192" name="MC_T_ir_partial">
          <a:extLst>
            <a:ext uri="{FF2B5EF4-FFF2-40B4-BE49-F238E27FC236}">
              <a16:creationId xmlns:a16="http://schemas.microsoft.com/office/drawing/2014/main" id="{8C576DFC-A97B-96E5-4585-C6BB983BCA1E}"/>
            </a:ext>
          </a:extLst>
        </xdr:cNvPr>
        <xdr:cNvSpPr/>
      </xdr:nvSpPr>
      <xdr:spPr>
        <a:xfrm rot="16200000">
          <a:off x="12696825" y="7477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9525</xdr:colOff>
      <xdr:row>41</xdr:row>
      <xdr:rowOff>109538</xdr:rowOff>
    </xdr:from>
    <xdr:to>
      <xdr:col>4</xdr:col>
      <xdr:colOff>180975</xdr:colOff>
      <xdr:row>42</xdr:row>
      <xdr:rowOff>80963</xdr:rowOff>
    </xdr:to>
    <xdr:sp macro="_xll.MC_OnNodeClick" textlink="">
      <xdr:nvSpPr>
        <xdr:cNvPr id="193" name="MC_D_respond_basic">
          <a:extLst>
            <a:ext uri="{FF2B5EF4-FFF2-40B4-BE49-F238E27FC236}">
              <a16:creationId xmlns:a16="http://schemas.microsoft.com/office/drawing/2014/main" id="{40AA7B30-B0CF-FA96-5C78-954A55EB478D}"/>
            </a:ext>
          </a:extLst>
        </xdr:cNvPr>
        <xdr:cNvSpPr/>
      </xdr:nvSpPr>
      <xdr:spPr>
        <a:xfrm>
          <a:off x="7667625" y="7862888"/>
          <a:ext cx="171450" cy="161925"/>
        </a:xfrm>
        <a:prstGeom prst="can">
          <a:avLst/>
        </a:prstGeom>
        <a:solidFill>
          <a:srgbClr val="6FA899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6</xdr:col>
      <xdr:colOff>4763</xdr:colOff>
      <xdr:row>43</xdr:row>
      <xdr:rowOff>109537</xdr:rowOff>
    </xdr:from>
    <xdr:to>
      <xdr:col>6</xdr:col>
      <xdr:colOff>176213</xdr:colOff>
      <xdr:row>44</xdr:row>
      <xdr:rowOff>80962</xdr:rowOff>
    </xdr:to>
    <xdr:sp macro="_xll.MC_OnNodeClick" textlink="">
      <xdr:nvSpPr>
        <xdr:cNvPr id="194" name="MC_T_int_contained">
          <a:extLst>
            <a:ext uri="{FF2B5EF4-FFF2-40B4-BE49-F238E27FC236}">
              <a16:creationId xmlns:a16="http://schemas.microsoft.com/office/drawing/2014/main" id="{6D9A0EC5-85C6-28CC-ED97-FAAC13C4C01E}"/>
            </a:ext>
          </a:extLst>
        </xdr:cNvPr>
        <xdr:cNvSpPr/>
      </xdr:nvSpPr>
      <xdr:spPr>
        <a:xfrm rot="16200000">
          <a:off x="12696825" y="8239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9525</xdr:colOff>
      <xdr:row>45</xdr:row>
      <xdr:rowOff>109538</xdr:rowOff>
    </xdr:from>
    <xdr:to>
      <xdr:col>5</xdr:col>
      <xdr:colOff>180975</xdr:colOff>
      <xdr:row>46</xdr:row>
      <xdr:rowOff>80963</xdr:rowOff>
    </xdr:to>
    <xdr:sp macro="_xll.MC_OnNodeClick" textlink="">
      <xdr:nvSpPr>
        <xdr:cNvPr id="195" name="MC_C_internal_outcome">
          <a:extLst>
            <a:ext uri="{FF2B5EF4-FFF2-40B4-BE49-F238E27FC236}">
              <a16:creationId xmlns:a16="http://schemas.microsoft.com/office/drawing/2014/main" id="{398DD85B-7C5E-8F87-50D7-C63015104CF3}"/>
            </a:ext>
          </a:extLst>
        </xdr:cNvPr>
        <xdr:cNvSpPr/>
      </xdr:nvSpPr>
      <xdr:spPr>
        <a:xfrm>
          <a:off x="10139363" y="8624888"/>
          <a:ext cx="171450" cy="161925"/>
        </a:xfrm>
        <a:prstGeom prst="ellipse">
          <a:avLst/>
        </a:prstGeom>
        <a:solidFill>
          <a:srgbClr val="E79C82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6</xdr:col>
      <xdr:colOff>4763</xdr:colOff>
      <xdr:row>47</xdr:row>
      <xdr:rowOff>109537</xdr:rowOff>
    </xdr:from>
    <xdr:to>
      <xdr:col>6</xdr:col>
      <xdr:colOff>176213</xdr:colOff>
      <xdr:row>48</xdr:row>
      <xdr:rowOff>80962</xdr:rowOff>
    </xdr:to>
    <xdr:sp macro="_xll.MC_OnNodeClick" textlink="">
      <xdr:nvSpPr>
        <xdr:cNvPr id="196" name="MC_T_int_escalates">
          <a:extLst>
            <a:ext uri="{FF2B5EF4-FFF2-40B4-BE49-F238E27FC236}">
              <a16:creationId xmlns:a16="http://schemas.microsoft.com/office/drawing/2014/main" id="{4B6A9BD3-AFFE-BDF4-6AD3-84A236208283}"/>
            </a:ext>
          </a:extLst>
        </xdr:cNvPr>
        <xdr:cNvSpPr/>
      </xdr:nvSpPr>
      <xdr:spPr>
        <a:xfrm rot="16200000">
          <a:off x="12696825" y="9001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4763</xdr:colOff>
      <xdr:row>49</xdr:row>
      <xdr:rowOff>109537</xdr:rowOff>
    </xdr:from>
    <xdr:to>
      <xdr:col>4</xdr:col>
      <xdr:colOff>176213</xdr:colOff>
      <xdr:row>50</xdr:row>
      <xdr:rowOff>80962</xdr:rowOff>
    </xdr:to>
    <xdr:sp macro="_xll.MC_OnNodeClick" textlink="">
      <xdr:nvSpPr>
        <xdr:cNvPr id="197" name="MC_T_basic_breach">
          <a:extLst>
            <a:ext uri="{FF2B5EF4-FFF2-40B4-BE49-F238E27FC236}">
              <a16:creationId xmlns:a16="http://schemas.microsoft.com/office/drawing/2014/main" id="{183F212C-C6F2-1D99-C47D-2F34E8199694}"/>
            </a:ext>
          </a:extLst>
        </xdr:cNvPr>
        <xdr:cNvSpPr/>
      </xdr:nvSpPr>
      <xdr:spPr>
        <a:xfrm rot="16200000">
          <a:off x="7667625" y="9382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6</xdr:col>
      <xdr:colOff>4763</xdr:colOff>
      <xdr:row>51</xdr:row>
      <xdr:rowOff>109537</xdr:rowOff>
    </xdr:from>
    <xdr:to>
      <xdr:col>6</xdr:col>
      <xdr:colOff>176213</xdr:colOff>
      <xdr:row>52</xdr:row>
      <xdr:rowOff>80962</xdr:rowOff>
    </xdr:to>
    <xdr:sp macro="_xll.MC_OnNodeClick" textlink="">
      <xdr:nvSpPr>
        <xdr:cNvPr id="198" name="MC_T_ransom_restored">
          <a:extLst>
            <a:ext uri="{FF2B5EF4-FFF2-40B4-BE49-F238E27FC236}">
              <a16:creationId xmlns:a16="http://schemas.microsoft.com/office/drawing/2014/main" id="{56B9D5F0-795B-4A39-DE04-62DC83D79387}"/>
            </a:ext>
          </a:extLst>
        </xdr:cNvPr>
        <xdr:cNvSpPr/>
      </xdr:nvSpPr>
      <xdr:spPr>
        <a:xfrm rot="16200000">
          <a:off x="12696825" y="9763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9525</xdr:colOff>
      <xdr:row>53</xdr:row>
      <xdr:rowOff>109538</xdr:rowOff>
    </xdr:from>
    <xdr:to>
      <xdr:col>5</xdr:col>
      <xdr:colOff>180975</xdr:colOff>
      <xdr:row>54</xdr:row>
      <xdr:rowOff>80963</xdr:rowOff>
    </xdr:to>
    <xdr:sp macro="_xll.MC_OnNodeClick" textlink="">
      <xdr:nvSpPr>
        <xdr:cNvPr id="199" name="MC_C_ransom_pay">
          <a:extLst>
            <a:ext uri="{FF2B5EF4-FFF2-40B4-BE49-F238E27FC236}">
              <a16:creationId xmlns:a16="http://schemas.microsoft.com/office/drawing/2014/main" id="{889F1A0A-CBE2-DCF7-8F90-85022D201CD4}"/>
            </a:ext>
          </a:extLst>
        </xdr:cNvPr>
        <xdr:cNvSpPr/>
      </xdr:nvSpPr>
      <xdr:spPr>
        <a:xfrm>
          <a:off x="10139363" y="10148888"/>
          <a:ext cx="171450" cy="161925"/>
        </a:xfrm>
        <a:prstGeom prst="ellipse">
          <a:avLst/>
        </a:prstGeom>
        <a:solidFill>
          <a:srgbClr val="E79C82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6</xdr:col>
      <xdr:colOff>4763</xdr:colOff>
      <xdr:row>55</xdr:row>
      <xdr:rowOff>109537</xdr:rowOff>
    </xdr:from>
    <xdr:to>
      <xdr:col>6</xdr:col>
      <xdr:colOff>176213</xdr:colOff>
      <xdr:row>56</xdr:row>
      <xdr:rowOff>80962</xdr:rowOff>
    </xdr:to>
    <xdr:sp macro="_xll.MC_OnNodeClick" textlink="">
      <xdr:nvSpPr>
        <xdr:cNvPr id="200" name="MC_T_ransom_double">
          <a:extLst>
            <a:ext uri="{FF2B5EF4-FFF2-40B4-BE49-F238E27FC236}">
              <a16:creationId xmlns:a16="http://schemas.microsoft.com/office/drawing/2014/main" id="{EA31ED9C-6CF1-608B-B903-323CA55268B0}"/>
            </a:ext>
          </a:extLst>
        </xdr:cNvPr>
        <xdr:cNvSpPr/>
      </xdr:nvSpPr>
      <xdr:spPr>
        <a:xfrm rot="16200000">
          <a:off x="12696825" y="10525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9525</xdr:colOff>
      <xdr:row>57</xdr:row>
      <xdr:rowOff>109538</xdr:rowOff>
    </xdr:from>
    <xdr:to>
      <xdr:col>4</xdr:col>
      <xdr:colOff>180975</xdr:colOff>
      <xdr:row>58</xdr:row>
      <xdr:rowOff>80963</xdr:rowOff>
    </xdr:to>
    <xdr:sp macro="_xll.MC_OnNodeClick" textlink="">
      <xdr:nvSpPr>
        <xdr:cNvPr id="201" name="MC_D_ransom">
          <a:extLst>
            <a:ext uri="{FF2B5EF4-FFF2-40B4-BE49-F238E27FC236}">
              <a16:creationId xmlns:a16="http://schemas.microsoft.com/office/drawing/2014/main" id="{5504B9A5-F71A-D23D-CCEA-B453AA27A1E4}"/>
            </a:ext>
          </a:extLst>
        </xdr:cNvPr>
        <xdr:cNvSpPr/>
      </xdr:nvSpPr>
      <xdr:spPr>
        <a:xfrm>
          <a:off x="7667625" y="10910888"/>
          <a:ext cx="171450" cy="161925"/>
        </a:xfrm>
        <a:prstGeom prst="can">
          <a:avLst/>
        </a:prstGeom>
        <a:solidFill>
          <a:srgbClr val="6FA899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6</xdr:col>
      <xdr:colOff>4763</xdr:colOff>
      <xdr:row>59</xdr:row>
      <xdr:rowOff>109537</xdr:rowOff>
    </xdr:from>
    <xdr:to>
      <xdr:col>6</xdr:col>
      <xdr:colOff>176213</xdr:colOff>
      <xdr:row>60</xdr:row>
      <xdr:rowOff>80962</xdr:rowOff>
    </xdr:to>
    <xdr:sp macro="_xll.MC_OnNodeClick" textlink="">
      <xdr:nvSpPr>
        <xdr:cNvPr id="202" name="MC_T_rebuild_fast">
          <a:extLst>
            <a:ext uri="{FF2B5EF4-FFF2-40B4-BE49-F238E27FC236}">
              <a16:creationId xmlns:a16="http://schemas.microsoft.com/office/drawing/2014/main" id="{FD6F2DCB-E8D4-7664-E61B-FD67BBBB4E6B}"/>
            </a:ext>
          </a:extLst>
        </xdr:cNvPr>
        <xdr:cNvSpPr/>
      </xdr:nvSpPr>
      <xdr:spPr>
        <a:xfrm rot="16200000">
          <a:off x="12696825" y="11287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9525</xdr:colOff>
      <xdr:row>61</xdr:row>
      <xdr:rowOff>109538</xdr:rowOff>
    </xdr:from>
    <xdr:to>
      <xdr:col>5</xdr:col>
      <xdr:colOff>180975</xdr:colOff>
      <xdr:row>62</xdr:row>
      <xdr:rowOff>80963</xdr:rowOff>
    </xdr:to>
    <xdr:sp macro="_xll.MC_OnNodeClick" textlink="">
      <xdr:nvSpPr>
        <xdr:cNvPr id="203" name="MC_C_rebuild">
          <a:extLst>
            <a:ext uri="{FF2B5EF4-FFF2-40B4-BE49-F238E27FC236}">
              <a16:creationId xmlns:a16="http://schemas.microsoft.com/office/drawing/2014/main" id="{F62D44BA-9230-5C6B-BD5E-A91FBC031B9C}"/>
            </a:ext>
          </a:extLst>
        </xdr:cNvPr>
        <xdr:cNvSpPr/>
      </xdr:nvSpPr>
      <xdr:spPr>
        <a:xfrm>
          <a:off x="10139363" y="11672888"/>
          <a:ext cx="171450" cy="161925"/>
        </a:xfrm>
        <a:prstGeom prst="ellipse">
          <a:avLst/>
        </a:prstGeom>
        <a:solidFill>
          <a:srgbClr val="E79C82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6</xdr:col>
      <xdr:colOff>4763</xdr:colOff>
      <xdr:row>63</xdr:row>
      <xdr:rowOff>109537</xdr:rowOff>
    </xdr:from>
    <xdr:to>
      <xdr:col>6</xdr:col>
      <xdr:colOff>176213</xdr:colOff>
      <xdr:row>64</xdr:row>
      <xdr:rowOff>80962</xdr:rowOff>
    </xdr:to>
    <xdr:sp macro="_xll.MC_OnNodeClick" textlink="">
      <xdr:nvSpPr>
        <xdr:cNvPr id="204" name="MC_T_rebuild_slow">
          <a:extLst>
            <a:ext uri="{FF2B5EF4-FFF2-40B4-BE49-F238E27FC236}">
              <a16:creationId xmlns:a16="http://schemas.microsoft.com/office/drawing/2014/main" id="{9A31B82B-D634-8A42-3628-7744FADA3DFD}"/>
            </a:ext>
          </a:extLst>
        </xdr:cNvPr>
        <xdr:cNvSpPr/>
      </xdr:nvSpPr>
      <xdr:spPr>
        <a:xfrm rot="16200000">
          <a:off x="12696825" y="12049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4763</xdr:colOff>
      <xdr:row>65</xdr:row>
      <xdr:rowOff>109537</xdr:rowOff>
    </xdr:from>
    <xdr:to>
      <xdr:col>4</xdr:col>
      <xdr:colOff>176213</xdr:colOff>
      <xdr:row>66</xdr:row>
      <xdr:rowOff>80962</xdr:rowOff>
    </xdr:to>
    <xdr:sp macro="_xll.MC_OnNodeClick" textlink="">
      <xdr:nvSpPr>
        <xdr:cNvPr id="205" name="MC_T_ins_safe">
          <a:extLst>
            <a:ext uri="{FF2B5EF4-FFF2-40B4-BE49-F238E27FC236}">
              <a16:creationId xmlns:a16="http://schemas.microsoft.com/office/drawing/2014/main" id="{2AB2E47B-06F5-2616-A032-4450A36CDFA3}"/>
            </a:ext>
          </a:extLst>
        </xdr:cNvPr>
        <xdr:cNvSpPr/>
      </xdr:nvSpPr>
      <xdr:spPr>
        <a:xfrm rot="16200000">
          <a:off x="7667625" y="12430125"/>
          <a:ext cx="161925" cy="171450"/>
        </a:xfrm>
        <a:prstGeom prst="triangle">
          <a:avLst/>
        </a:prstGeom>
        <a:solidFill>
          <a:srgbClr val="378ADD"/>
        </a:solidFill>
        <a:ln w="12700">
          <a:solidFill>
            <a:srgbClr val="0F6E5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3</xdr:col>
      <xdr:colOff>9525</xdr:colOff>
      <xdr:row>67</xdr:row>
      <xdr:rowOff>109538</xdr:rowOff>
    </xdr:from>
    <xdr:to>
      <xdr:col>3</xdr:col>
      <xdr:colOff>180975</xdr:colOff>
      <xdr:row>68</xdr:row>
      <xdr:rowOff>80963</xdr:rowOff>
    </xdr:to>
    <xdr:sp macro="_xll.MC_OnNodeClick" textlink="">
      <xdr:nvSpPr>
        <xdr:cNvPr id="206" name="MC_C_attack_insured">
          <a:extLst>
            <a:ext uri="{FF2B5EF4-FFF2-40B4-BE49-F238E27FC236}">
              <a16:creationId xmlns:a16="http://schemas.microsoft.com/office/drawing/2014/main" id="{15EFCE72-835C-28FF-8976-026635F3863C}"/>
            </a:ext>
          </a:extLst>
        </xdr:cNvPr>
        <xdr:cNvSpPr/>
      </xdr:nvSpPr>
      <xdr:spPr>
        <a:xfrm>
          <a:off x="4852988" y="12815888"/>
          <a:ext cx="171450" cy="161925"/>
        </a:xfrm>
        <a:prstGeom prst="ellipse">
          <a:avLst/>
        </a:prstGeom>
        <a:solidFill>
          <a:srgbClr val="D85A30"/>
        </a:solidFill>
        <a:ln w="12700">
          <a:solidFill>
            <a:srgbClr val="0F6E5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4763</xdr:colOff>
      <xdr:row>69</xdr:row>
      <xdr:rowOff>109537</xdr:rowOff>
    </xdr:from>
    <xdr:to>
      <xdr:col>4</xdr:col>
      <xdr:colOff>176213</xdr:colOff>
      <xdr:row>70</xdr:row>
      <xdr:rowOff>80962</xdr:rowOff>
    </xdr:to>
    <xdr:sp macro="_xll.MC_OnNodeClick" textlink="">
      <xdr:nvSpPr>
        <xdr:cNvPr id="207" name="MC_T_ins_covered">
          <a:extLst>
            <a:ext uri="{FF2B5EF4-FFF2-40B4-BE49-F238E27FC236}">
              <a16:creationId xmlns:a16="http://schemas.microsoft.com/office/drawing/2014/main" id="{7B30155F-0681-76DC-4C53-FCBCFAB776F2}"/>
            </a:ext>
          </a:extLst>
        </xdr:cNvPr>
        <xdr:cNvSpPr/>
      </xdr:nvSpPr>
      <xdr:spPr>
        <a:xfrm rot="16200000">
          <a:off x="7667625" y="13192125"/>
          <a:ext cx="161925" cy="171450"/>
        </a:xfrm>
        <a:prstGeom prst="triangle">
          <a:avLst/>
        </a:prstGeom>
        <a:solidFill>
          <a:srgbClr val="378ADD"/>
        </a:solidFill>
        <a:ln w="12700">
          <a:solidFill>
            <a:srgbClr val="0F6E5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4763</xdr:colOff>
      <xdr:row>71</xdr:row>
      <xdr:rowOff>109537</xdr:rowOff>
    </xdr:from>
    <xdr:to>
      <xdr:col>4</xdr:col>
      <xdr:colOff>176213</xdr:colOff>
      <xdr:row>72</xdr:row>
      <xdr:rowOff>80962</xdr:rowOff>
    </xdr:to>
    <xdr:sp macro="_xll.MC_OnNodeClick" textlink="">
      <xdr:nvSpPr>
        <xdr:cNvPr id="208" name="MC_T_ins_partial">
          <a:extLst>
            <a:ext uri="{FF2B5EF4-FFF2-40B4-BE49-F238E27FC236}">
              <a16:creationId xmlns:a16="http://schemas.microsoft.com/office/drawing/2014/main" id="{1E0DAA80-97AE-FD9C-D265-B4C350CD8302}"/>
            </a:ext>
          </a:extLst>
        </xdr:cNvPr>
        <xdr:cNvSpPr/>
      </xdr:nvSpPr>
      <xdr:spPr>
        <a:xfrm rot="16200000">
          <a:off x="7667625" y="13573125"/>
          <a:ext cx="161925" cy="171450"/>
        </a:xfrm>
        <a:prstGeom prst="triangle">
          <a:avLst/>
        </a:prstGeom>
        <a:solidFill>
          <a:srgbClr val="378ADD"/>
        </a:solidFill>
        <a:ln w="12700">
          <a:solidFill>
            <a:srgbClr val="0F6E5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4763</xdr:colOff>
      <xdr:row>73</xdr:row>
      <xdr:rowOff>109537</xdr:rowOff>
    </xdr:from>
    <xdr:to>
      <xdr:col>4</xdr:col>
      <xdr:colOff>176213</xdr:colOff>
      <xdr:row>74</xdr:row>
      <xdr:rowOff>80962</xdr:rowOff>
    </xdr:to>
    <xdr:sp macro="_xll.MC_OnNodeClick" textlink="">
      <xdr:nvSpPr>
        <xdr:cNvPr id="209" name="MC_T_ins_denied">
          <a:extLst>
            <a:ext uri="{FF2B5EF4-FFF2-40B4-BE49-F238E27FC236}">
              <a16:creationId xmlns:a16="http://schemas.microsoft.com/office/drawing/2014/main" id="{D099192D-42C6-0BCD-1B6B-730303EEA95B}"/>
            </a:ext>
          </a:extLst>
        </xdr:cNvPr>
        <xdr:cNvSpPr/>
      </xdr:nvSpPr>
      <xdr:spPr>
        <a:xfrm rot="16200000">
          <a:off x="7667625" y="13954125"/>
          <a:ext cx="161925" cy="171450"/>
        </a:xfrm>
        <a:prstGeom prst="triangle">
          <a:avLst/>
        </a:prstGeom>
        <a:solidFill>
          <a:srgbClr val="378ADD"/>
        </a:solidFill>
        <a:ln w="12700">
          <a:solidFill>
            <a:srgbClr val="0F6E5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4763</xdr:colOff>
      <xdr:row>75</xdr:row>
      <xdr:rowOff>109537</xdr:rowOff>
    </xdr:from>
    <xdr:to>
      <xdr:col>4</xdr:col>
      <xdr:colOff>176213</xdr:colOff>
      <xdr:row>76</xdr:row>
      <xdr:rowOff>80962</xdr:rowOff>
    </xdr:to>
    <xdr:sp macro="_xll.MC_OnNodeClick" textlink="">
      <xdr:nvSpPr>
        <xdr:cNvPr id="210" name="MC_T_none_safe">
          <a:extLst>
            <a:ext uri="{FF2B5EF4-FFF2-40B4-BE49-F238E27FC236}">
              <a16:creationId xmlns:a16="http://schemas.microsoft.com/office/drawing/2014/main" id="{E9D6A247-1851-9974-313B-22DAB932EA59}"/>
            </a:ext>
          </a:extLst>
        </xdr:cNvPr>
        <xdr:cNvSpPr/>
      </xdr:nvSpPr>
      <xdr:spPr>
        <a:xfrm rot="16200000">
          <a:off x="7667625" y="14335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3</xdr:col>
      <xdr:colOff>9525</xdr:colOff>
      <xdr:row>77</xdr:row>
      <xdr:rowOff>109538</xdr:rowOff>
    </xdr:from>
    <xdr:to>
      <xdr:col>3</xdr:col>
      <xdr:colOff>180975</xdr:colOff>
      <xdr:row>78</xdr:row>
      <xdr:rowOff>80963</xdr:rowOff>
    </xdr:to>
    <xdr:sp macro="_xll.MC_OnNodeClick" textlink="">
      <xdr:nvSpPr>
        <xdr:cNvPr id="211" name="MC_C_attack_none">
          <a:extLst>
            <a:ext uri="{FF2B5EF4-FFF2-40B4-BE49-F238E27FC236}">
              <a16:creationId xmlns:a16="http://schemas.microsoft.com/office/drawing/2014/main" id="{611D61EA-B2B5-5064-1568-980FBFFAC991}"/>
            </a:ext>
          </a:extLst>
        </xdr:cNvPr>
        <xdr:cNvSpPr/>
      </xdr:nvSpPr>
      <xdr:spPr>
        <a:xfrm>
          <a:off x="4852988" y="14720888"/>
          <a:ext cx="171450" cy="161925"/>
        </a:xfrm>
        <a:prstGeom prst="ellipse">
          <a:avLst/>
        </a:prstGeom>
        <a:solidFill>
          <a:srgbClr val="E79C82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4763</xdr:colOff>
      <xdr:row>79</xdr:row>
      <xdr:rowOff>109537</xdr:rowOff>
    </xdr:from>
    <xdr:to>
      <xdr:col>4</xdr:col>
      <xdr:colOff>176213</xdr:colOff>
      <xdr:row>80</xdr:row>
      <xdr:rowOff>80962</xdr:rowOff>
    </xdr:to>
    <xdr:sp macro="_xll.MC_OnNodeClick" textlink="">
      <xdr:nvSpPr>
        <xdr:cNvPr id="212" name="MC_T_none_breach">
          <a:extLst>
            <a:ext uri="{FF2B5EF4-FFF2-40B4-BE49-F238E27FC236}">
              <a16:creationId xmlns:a16="http://schemas.microsoft.com/office/drawing/2014/main" id="{7D98B863-85EE-DE98-053D-267D8F1C3220}"/>
            </a:ext>
          </a:extLst>
        </xdr:cNvPr>
        <xdr:cNvSpPr/>
      </xdr:nvSpPr>
      <xdr:spPr>
        <a:xfrm rot="16200000">
          <a:off x="7667625" y="15097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4763</xdr:colOff>
      <xdr:row>81</xdr:row>
      <xdr:rowOff>109537</xdr:rowOff>
    </xdr:from>
    <xdr:to>
      <xdr:col>4</xdr:col>
      <xdr:colOff>176213</xdr:colOff>
      <xdr:row>82</xdr:row>
      <xdr:rowOff>80962</xdr:rowOff>
    </xdr:to>
    <xdr:sp macro="_xll.MC_OnNodeClick" textlink="">
      <xdr:nvSpPr>
        <xdr:cNvPr id="213" name="MC_T_none_ransom">
          <a:extLst>
            <a:ext uri="{FF2B5EF4-FFF2-40B4-BE49-F238E27FC236}">
              <a16:creationId xmlns:a16="http://schemas.microsoft.com/office/drawing/2014/main" id="{8CFEE152-BC3A-F1D8-7CFF-C68E6D9246A5}"/>
            </a:ext>
          </a:extLst>
        </xdr:cNvPr>
        <xdr:cNvSpPr/>
      </xdr:nvSpPr>
      <xdr:spPr>
        <a:xfrm rot="16200000">
          <a:off x="7667625" y="15478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4763</xdr:colOff>
      <xdr:row>83</xdr:row>
      <xdr:rowOff>109537</xdr:rowOff>
    </xdr:from>
    <xdr:to>
      <xdr:col>4</xdr:col>
      <xdr:colOff>176213</xdr:colOff>
      <xdr:row>84</xdr:row>
      <xdr:rowOff>80962</xdr:rowOff>
    </xdr:to>
    <xdr:sp macro="_xll.MC_OnNodeClick" textlink="">
      <xdr:nvSpPr>
        <xdr:cNvPr id="214" name="MC_T_none_catastrophic">
          <a:extLst>
            <a:ext uri="{FF2B5EF4-FFF2-40B4-BE49-F238E27FC236}">
              <a16:creationId xmlns:a16="http://schemas.microsoft.com/office/drawing/2014/main" id="{0DB8D727-3332-19FC-5C95-686B9C995CD3}"/>
            </a:ext>
          </a:extLst>
        </xdr:cNvPr>
        <xdr:cNvSpPr/>
      </xdr:nvSpPr>
      <xdr:spPr>
        <a:xfrm rot="16200000">
          <a:off x="7667625" y="15859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12B961-1388-4139-A868-177F1C580A9B}">
  <dimension ref="A1"/>
  <sheetViews>
    <sheetView workbookViewId="0"/>
  </sheetViews>
  <sheetFormatPr defaultRowHeight="14.25" x14ac:dyDescent="0.45"/>
  <sheetData>
    <row r="1" spans="1:1" x14ac:dyDescent="0.45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174D04-83A4-4FF5-B1D3-D3596D5EA75D}">
  <dimension ref="A1:BZ1"/>
  <sheetViews>
    <sheetView workbookViewId="0"/>
  </sheetViews>
  <sheetFormatPr defaultRowHeight="14.25" x14ac:dyDescent="0.45"/>
  <sheetData>
    <row r="1" spans="1:78" x14ac:dyDescent="0.45">
      <c r="A1">
        <f>MC_Tree_1!MC_BP_C_attack_basic_T_basic_safe</f>
        <v>0.6</v>
      </c>
      <c r="B1">
        <f>MC_Tree_1!MC_BV_C_attack_basic_T_basic_safe</f>
        <v>0</v>
      </c>
      <c r="C1">
        <f>MC_Tree_1!MC_BP_C_attack_basic_D_respond_basic</f>
        <v>0.15</v>
      </c>
      <c r="D1">
        <f>MC_Tree_1!MC_BV_C_attack_basic_D_respond_basic</f>
        <v>0</v>
      </c>
      <c r="E1">
        <f>MC_Tree_1!MC_BP_C_attack_basic_T_basic_breach</f>
        <v>0.18</v>
      </c>
      <c r="F1">
        <f>MC_Tree_1!MC_BV_C_attack_basic_T_basic_breach</f>
        <v>-800000</v>
      </c>
      <c r="G1">
        <f>MC_Tree_1!MC_BP_C_attack_basic_D_ransom</f>
        <v>7.0000000000000007E-2</v>
      </c>
      <c r="H1">
        <f>MC_Tree_1!MC_BV_C_attack_basic_D_ransom</f>
        <v>0</v>
      </c>
      <c r="I1">
        <f>MC_Tree_1!MC_BP_C_attack_full_T_full_safe</f>
        <v>0.7</v>
      </c>
      <c r="J1">
        <f>MC_Tree_1!MC_BV_C_attack_full_T_full_safe</f>
        <v>0</v>
      </c>
      <c r="K1">
        <f>MC_Tree_1!MC_BP_C_attack_full_T_full_blocked</f>
        <v>0.2</v>
      </c>
      <c r="L1">
        <f>MC_Tree_1!MC_BV_C_attack_full_T_full_blocked</f>
        <v>-10000</v>
      </c>
      <c r="M1">
        <f>MC_Tree_1!MC_BP_C_attack_full_T_full_limited</f>
        <v>0.08</v>
      </c>
      <c r="N1">
        <f>MC_Tree_1!MC_BV_C_attack_full_T_full_limited</f>
        <v>-150000</v>
      </c>
      <c r="O1">
        <f>MC_Tree_1!MC_BP_C_attack_full_T_full_major</f>
        <v>0.02</v>
      </c>
      <c r="P1">
        <f>MC_Tree_1!MC_BV_C_attack_full_T_full_major</f>
        <v>-500000</v>
      </c>
      <c r="Q1">
        <f>MC_Tree_1!MC_BP_C_attack_insured_T_ins_safe</f>
        <v>0.55000000000000004</v>
      </c>
      <c r="R1">
        <f>MC_Tree_1!MC_BV_C_attack_insured_T_ins_safe</f>
        <v>0</v>
      </c>
      <c r="S1">
        <f>MC_Tree_1!MC_BP_C_attack_insured_T_ins_covered</f>
        <v>0.25</v>
      </c>
      <c r="T1">
        <f>MC_Tree_1!MC_BV_C_attack_insured_T_ins_covered</f>
        <v>-100000</v>
      </c>
      <c r="U1">
        <f>MC_Tree_1!MC_BP_C_attack_insured_T_ins_partial</f>
        <v>0.15</v>
      </c>
      <c r="V1">
        <f>MC_Tree_1!MC_BV_C_attack_insured_T_ins_partial</f>
        <v>-400000</v>
      </c>
      <c r="W1">
        <f>MC_Tree_1!MC_BP_C_attack_insured_T_ins_denied</f>
        <v>0.05</v>
      </c>
      <c r="X1">
        <f>MC_Tree_1!MC_BV_C_attack_insured_T_ins_denied</f>
        <v>-1200000</v>
      </c>
      <c r="Y1">
        <f>MC_Tree_1!MC_BP_C_attack_none_T_none_safe</f>
        <v>0.45</v>
      </c>
      <c r="Z1">
        <f>MC_Tree_1!MC_BV_C_attack_none_T_none_safe</f>
        <v>0</v>
      </c>
      <c r="AA1">
        <f>MC_Tree_1!MC_BP_C_attack_none_T_none_breach</f>
        <v>0.3</v>
      </c>
      <c r="AB1">
        <f>MC_Tree_1!MC_BV_C_attack_none_T_none_breach</f>
        <v>-1000000</v>
      </c>
      <c r="AC1">
        <f>MC_Tree_1!MC_BP_C_attack_none_T_none_ransom</f>
        <v>0.15</v>
      </c>
      <c r="AD1">
        <f>MC_Tree_1!MC_BV_C_attack_none_T_none_ransom</f>
        <v>-800000</v>
      </c>
      <c r="AE1">
        <f>MC_Tree_1!MC_BP_C_attack_none_T_none_catastrophic</f>
        <v>0.1</v>
      </c>
      <c r="AF1">
        <f>MC_Tree_1!MC_BV_C_attack_none_T_none_catastrophic</f>
        <v>-3000000</v>
      </c>
      <c r="AG1">
        <f>MC_Tree_1!MC_BP_C_internal_outcome_T_int_contained</f>
        <v>0.4</v>
      </c>
      <c r="AH1">
        <f>MC_Tree_1!MC_BV_C_internal_outcome_T_int_contained</f>
        <v>-120000</v>
      </c>
      <c r="AI1">
        <f>MC_Tree_1!MC_BP_C_internal_outcome_T_int_escalates</f>
        <v>0.6</v>
      </c>
      <c r="AJ1">
        <f>MC_Tree_1!MC_BV_C_internal_outcome_T_int_escalates</f>
        <v>-600000</v>
      </c>
      <c r="AK1">
        <f>MC_Tree_1!MC_BP_C_ir_outcome_T_ir_contained</f>
        <v>0.7</v>
      </c>
      <c r="AL1">
        <f>MC_Tree_1!MC_BV_C_ir_outcome_T_ir_contained</f>
        <v>-80000</v>
      </c>
      <c r="AM1">
        <f>MC_Tree_1!MC_BP_C_ir_outcome_T_ir_partial</f>
        <v>0.3</v>
      </c>
      <c r="AN1">
        <f>MC_Tree_1!MC_BV_C_ir_outcome_T_ir_partial</f>
        <v>-350000</v>
      </c>
      <c r="AO1">
        <f>MC_Tree_1!MC_BP_C_ransom_pay_T_ransom_restored</f>
        <v>0.6</v>
      </c>
      <c r="AP1">
        <f>MC_Tree_1!MC_BV_C_ransom_pay_T_ransom_restored</f>
        <v>-200000</v>
      </c>
      <c r="AQ1">
        <f>MC_Tree_1!MC_BP_C_ransom_pay_T_ransom_double</f>
        <v>0.4</v>
      </c>
      <c r="AR1">
        <f>MC_Tree_1!MC_BV_C_ransom_pay_T_ransom_double</f>
        <v>-900000</v>
      </c>
      <c r="AS1">
        <f>MC_Tree_1!MC_BP_C_rebuild_T_rebuild_fast</f>
        <v>0.3</v>
      </c>
      <c r="AT1">
        <f>MC_Tree_1!MC_BV_C_rebuild_T_rebuild_fast</f>
        <v>-300000</v>
      </c>
      <c r="AU1">
        <f>MC_Tree_1!MC_BP_C_rebuild_T_rebuild_slow</f>
        <v>0.7</v>
      </c>
      <c r="AV1">
        <f>MC_Tree_1!MC_BV_C_rebuild_T_rebuild_slow</f>
        <v>-750000</v>
      </c>
      <c r="AW1">
        <f>MC_Tree_1!MC_BV_D_ransom_C_ransom_pay</f>
        <v>-250000</v>
      </c>
      <c r="AX1">
        <f>MC_Tree_1!MC_BV_D_ransom_C_rebuild</f>
        <v>0</v>
      </c>
      <c r="AY1">
        <f>MC_Tree_1!MC_BV_D_respond_basic_C_ir_outcome</f>
        <v>-100000</v>
      </c>
      <c r="AZ1">
        <f>MC_Tree_1!MC_BV_D_respond_basic_C_internal_outcome</f>
        <v>0</v>
      </c>
      <c r="BA1">
        <f>MC_Tree_1!MC_BV_D_root_C_attack_full</f>
        <v>-450000</v>
      </c>
      <c r="BB1">
        <f>MC_Tree_1!MC_BV_D_root_C_attack_basic</f>
        <v>-120000</v>
      </c>
      <c r="BC1">
        <f>MC_Tree_1!MC_BV_D_root_C_attack_insured</f>
        <v>-80000</v>
      </c>
      <c r="BD1">
        <f>MC_Tree_1!MC_BV_D_root_C_attack_none</f>
        <v>0</v>
      </c>
      <c r="BE1">
        <v>0</v>
      </c>
      <c r="BF1">
        <v>0</v>
      </c>
      <c r="BG1">
        <v>0</v>
      </c>
      <c r="BH1">
        <v>0</v>
      </c>
      <c r="BI1">
        <v>0</v>
      </c>
      <c r="BJ1">
        <v>0</v>
      </c>
      <c r="BK1">
        <v>0</v>
      </c>
      <c r="BL1">
        <v>0</v>
      </c>
      <c r="BM1">
        <v>0</v>
      </c>
      <c r="BN1">
        <v>0</v>
      </c>
      <c r="BO1">
        <v>0</v>
      </c>
      <c r="BP1">
        <v>0</v>
      </c>
      <c r="BQ1">
        <v>0</v>
      </c>
      <c r="BR1">
        <v>0</v>
      </c>
      <c r="BS1">
        <v>0</v>
      </c>
      <c r="BT1">
        <v>0</v>
      </c>
      <c r="BU1">
        <v>0</v>
      </c>
      <c r="BV1">
        <v>0</v>
      </c>
      <c r="BW1">
        <v>0</v>
      </c>
      <c r="BX1">
        <v>0</v>
      </c>
      <c r="BY1">
        <v>0</v>
      </c>
      <c r="BZ1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6ECA88-A388-43C8-A97D-4BB47EA790E8}">
  <dimension ref="B2:D57"/>
  <sheetViews>
    <sheetView tabSelected="1" workbookViewId="0"/>
  </sheetViews>
  <sheetFormatPr defaultRowHeight="14.25" x14ac:dyDescent="0.45"/>
  <cols>
    <col min="1" max="1" width="3.59765625" customWidth="1"/>
    <col min="2" max="2" width="55.59765625" customWidth="1"/>
    <col min="3" max="3" width="16.59765625" customWidth="1"/>
    <col min="4" max="4" width="45.59765625" customWidth="1"/>
  </cols>
  <sheetData>
    <row r="2" spans="2:2" ht="21" x14ac:dyDescent="0.65">
      <c r="B2" s="14" t="s">
        <v>29</v>
      </c>
    </row>
    <row r="3" spans="2:2" x14ac:dyDescent="0.45">
      <c r="B3" s="10" t="s">
        <v>30</v>
      </c>
    </row>
    <row r="5" spans="2:2" ht="15.75" x14ac:dyDescent="0.5">
      <c r="B5" s="15" t="s">
        <v>31</v>
      </c>
    </row>
    <row r="7" spans="2:2" x14ac:dyDescent="0.45">
      <c r="B7" t="s">
        <v>32</v>
      </c>
    </row>
    <row r="8" spans="2:2" x14ac:dyDescent="0.45">
      <c r="B8" t="s">
        <v>33</v>
      </c>
    </row>
    <row r="9" spans="2:2" x14ac:dyDescent="0.45">
      <c r="B9" t="s">
        <v>34</v>
      </c>
    </row>
    <row r="10" spans="2:2" x14ac:dyDescent="0.45">
      <c r="B10" t="s">
        <v>35</v>
      </c>
    </row>
    <row r="12" spans="2:2" x14ac:dyDescent="0.45">
      <c r="B12" t="s">
        <v>36</v>
      </c>
    </row>
    <row r="13" spans="2:2" x14ac:dyDescent="0.45">
      <c r="B13" t="s">
        <v>37</v>
      </c>
    </row>
    <row r="15" spans="2:2" x14ac:dyDescent="0.45">
      <c r="B15" s="8" t="s">
        <v>38</v>
      </c>
    </row>
    <row r="16" spans="2:2" x14ac:dyDescent="0.45">
      <c r="B16" t="s">
        <v>39</v>
      </c>
    </row>
    <row r="17" spans="2:2" x14ac:dyDescent="0.45">
      <c r="B17" t="s">
        <v>40</v>
      </c>
    </row>
    <row r="19" spans="2:2" x14ac:dyDescent="0.45">
      <c r="B19" s="8" t="s">
        <v>41</v>
      </c>
    </row>
    <row r="20" spans="2:2" x14ac:dyDescent="0.45">
      <c r="B20" t="s">
        <v>42</v>
      </c>
    </row>
    <row r="21" spans="2:2" x14ac:dyDescent="0.45">
      <c r="B21" t="s">
        <v>43</v>
      </c>
    </row>
    <row r="22" spans="2:2" x14ac:dyDescent="0.45">
      <c r="B22" t="s">
        <v>44</v>
      </c>
    </row>
    <row r="24" spans="2:2" x14ac:dyDescent="0.45">
      <c r="B24" s="8" t="s">
        <v>45</v>
      </c>
    </row>
    <row r="25" spans="2:2" x14ac:dyDescent="0.45">
      <c r="B25" t="s">
        <v>46</v>
      </c>
    </row>
    <row r="26" spans="2:2" x14ac:dyDescent="0.45">
      <c r="B26" t="s">
        <v>47</v>
      </c>
    </row>
    <row r="28" spans="2:2" x14ac:dyDescent="0.45">
      <c r="B28" s="8" t="s">
        <v>48</v>
      </c>
    </row>
    <row r="29" spans="2:2" x14ac:dyDescent="0.45">
      <c r="B29" t="s">
        <v>49</v>
      </c>
    </row>
    <row r="30" spans="2:2" x14ac:dyDescent="0.45">
      <c r="B30" t="s">
        <v>50</v>
      </c>
    </row>
    <row r="32" spans="2:2" ht="15.75" x14ac:dyDescent="0.5">
      <c r="B32" s="15" t="s">
        <v>51</v>
      </c>
    </row>
    <row r="34" spans="2:4" x14ac:dyDescent="0.45">
      <c r="B34" t="s">
        <v>52</v>
      </c>
    </row>
    <row r="35" spans="2:4" x14ac:dyDescent="0.45">
      <c r="B35" t="s">
        <v>53</v>
      </c>
    </row>
    <row r="36" spans="2:4" x14ac:dyDescent="0.45">
      <c r="B36" t="s">
        <v>54</v>
      </c>
    </row>
    <row r="39" spans="2:4" ht="15.75" x14ac:dyDescent="0.5">
      <c r="B39" s="15" t="s">
        <v>55</v>
      </c>
    </row>
    <row r="41" spans="2:4" x14ac:dyDescent="0.45">
      <c r="B41" s="11" t="s">
        <v>14</v>
      </c>
      <c r="C41" s="11" t="s">
        <v>15</v>
      </c>
      <c r="D41" s="11" t="s">
        <v>17</v>
      </c>
    </row>
    <row r="42" spans="2:4" x14ac:dyDescent="0.45">
      <c r="B42" s="12" t="s">
        <v>56</v>
      </c>
      <c r="C42" s="16">
        <v>450000</v>
      </c>
      <c r="D42" s="12" t="s">
        <v>57</v>
      </c>
    </row>
    <row r="43" spans="2:4" x14ac:dyDescent="0.45">
      <c r="B43" s="12" t="s">
        <v>58</v>
      </c>
      <c r="C43" s="16">
        <v>120000</v>
      </c>
      <c r="D43" s="12" t="s">
        <v>59</v>
      </c>
    </row>
    <row r="44" spans="2:4" x14ac:dyDescent="0.45">
      <c r="B44" s="12" t="s">
        <v>60</v>
      </c>
      <c r="C44" s="16">
        <v>80000</v>
      </c>
      <c r="D44" s="12" t="s">
        <v>61</v>
      </c>
    </row>
    <row r="45" spans="2:4" x14ac:dyDescent="0.45">
      <c r="B45" s="12" t="s">
        <v>62</v>
      </c>
      <c r="C45" s="16">
        <v>100000</v>
      </c>
      <c r="D45" s="12" t="s">
        <v>63</v>
      </c>
    </row>
    <row r="46" spans="2:4" x14ac:dyDescent="0.45">
      <c r="B46" s="12" t="s">
        <v>64</v>
      </c>
      <c r="C46" s="16">
        <v>250000</v>
      </c>
      <c r="D46" s="12" t="s">
        <v>65</v>
      </c>
    </row>
    <row r="47" spans="2:4" x14ac:dyDescent="0.45">
      <c r="B47" s="12" t="s">
        <v>66</v>
      </c>
      <c r="C47" s="16">
        <v>3000000</v>
      </c>
      <c r="D47" s="12" t="s">
        <v>67</v>
      </c>
    </row>
    <row r="48" spans="2:4" x14ac:dyDescent="0.45">
      <c r="B48" s="12" t="s">
        <v>68</v>
      </c>
      <c r="C48" s="17">
        <v>0.55000000000000004</v>
      </c>
      <c r="D48" s="12" t="s">
        <v>69</v>
      </c>
    </row>
    <row r="49" spans="2:4" x14ac:dyDescent="0.45">
      <c r="B49" s="12" t="s">
        <v>70</v>
      </c>
      <c r="C49" s="17">
        <v>0.1</v>
      </c>
      <c r="D49" s="12" t="s">
        <v>71</v>
      </c>
    </row>
    <row r="50" spans="2:4" x14ac:dyDescent="0.45">
      <c r="B50" s="12" t="s">
        <v>72</v>
      </c>
      <c r="C50" s="17">
        <v>0.05</v>
      </c>
      <c r="D50" s="12" t="s">
        <v>73</v>
      </c>
    </row>
    <row r="53" spans="2:4" ht="15.75" x14ac:dyDescent="0.5">
      <c r="B53" s="15" t="s">
        <v>74</v>
      </c>
    </row>
    <row r="55" spans="2:4" x14ac:dyDescent="0.45">
      <c r="B55" t="s">
        <v>75</v>
      </c>
    </row>
    <row r="56" spans="2:4" x14ac:dyDescent="0.45">
      <c r="B56" t="s">
        <v>76</v>
      </c>
    </row>
    <row r="57" spans="2:4" x14ac:dyDescent="0.45">
      <c r="B57" t="s">
        <v>77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2A2AA5-59CA-4F5F-8714-C89648E5B4CF}">
  <dimension ref="B2:G88"/>
  <sheetViews>
    <sheetView showGridLines="0" workbookViewId="0"/>
  </sheetViews>
  <sheetFormatPr defaultRowHeight="14.25" x14ac:dyDescent="0.45"/>
  <cols>
    <col min="1" max="1" width="8.59765625" customWidth="1"/>
    <col min="2" max="2" width="26.73046875" customWidth="1"/>
    <col min="3" max="3" width="32.46484375" customWidth="1"/>
    <col min="4" max="4" width="39.3984375" customWidth="1"/>
    <col min="5" max="5" width="34.59765625" customWidth="1"/>
    <col min="6" max="6" width="35.796875" customWidth="1"/>
    <col min="7" max="7" width="33.3984375" customWidth="1"/>
  </cols>
  <sheetData>
    <row r="2" spans="2:5" ht="15" customHeight="1" x14ac:dyDescent="0.55000000000000004">
      <c r="B2" s="9" t="s">
        <v>12</v>
      </c>
    </row>
    <row r="3" spans="2:5" ht="15" customHeight="1" x14ac:dyDescent="0.45">
      <c r="B3" s="10" t="s">
        <v>13</v>
      </c>
    </row>
    <row r="4" spans="2:5" ht="15" customHeight="1" x14ac:dyDescent="0.45"/>
    <row r="5" spans="2:5" ht="15" customHeight="1" x14ac:dyDescent="0.45">
      <c r="B5" s="11" t="s">
        <v>14</v>
      </c>
      <c r="C5" s="11" t="s">
        <v>15</v>
      </c>
      <c r="D5" s="11" t="s">
        <v>16</v>
      </c>
      <c r="E5" s="11" t="s">
        <v>17</v>
      </c>
    </row>
    <row r="6" spans="2:5" ht="15" customHeight="1" x14ac:dyDescent="0.45">
      <c r="B6" s="12" t="s">
        <v>18</v>
      </c>
      <c r="C6" s="13">
        <v>450000</v>
      </c>
      <c r="D6" s="12" t="s">
        <v>19</v>
      </c>
      <c r="E6" s="12" t="s">
        <v>20</v>
      </c>
    </row>
    <row r="7" spans="2:5" ht="15" customHeight="1" x14ac:dyDescent="0.45">
      <c r="B7" s="12" t="s">
        <v>21</v>
      </c>
      <c r="C7" s="13">
        <v>120000</v>
      </c>
      <c r="D7" s="12" t="s">
        <v>19</v>
      </c>
      <c r="E7" s="12" t="s">
        <v>22</v>
      </c>
    </row>
    <row r="8" spans="2:5" ht="15" customHeight="1" x14ac:dyDescent="0.45">
      <c r="B8" s="12" t="s">
        <v>23</v>
      </c>
      <c r="C8" s="13">
        <v>80000</v>
      </c>
      <c r="D8" s="12" t="s">
        <v>19</v>
      </c>
      <c r="E8" s="12" t="s">
        <v>24</v>
      </c>
    </row>
    <row r="9" spans="2:5" ht="15" customHeight="1" x14ac:dyDescent="0.45">
      <c r="B9" s="12" t="s">
        <v>25</v>
      </c>
      <c r="C9" s="13">
        <v>100000</v>
      </c>
      <c r="D9" s="12" t="s">
        <v>19</v>
      </c>
      <c r="E9" s="12" t="s">
        <v>26</v>
      </c>
    </row>
    <row r="10" spans="2:5" ht="15" customHeight="1" x14ac:dyDescent="0.45">
      <c r="B10" s="12" t="s">
        <v>27</v>
      </c>
      <c r="C10" s="13">
        <v>250000</v>
      </c>
      <c r="D10" s="12" t="s">
        <v>19</v>
      </c>
      <c r="E10" s="12" t="s">
        <v>28</v>
      </c>
    </row>
    <row r="11" spans="2:5" ht="15" customHeight="1" x14ac:dyDescent="0.45"/>
    <row r="12" spans="2:5" ht="15" customHeight="1" x14ac:dyDescent="0.45"/>
    <row r="13" spans="2:5" ht="15" customHeight="1" x14ac:dyDescent="0.45"/>
    <row r="14" spans="2:5" ht="15" customHeight="1" x14ac:dyDescent="0.45"/>
    <row r="20" spans="3:5" ht="15" customHeight="1" x14ac:dyDescent="0.45">
      <c r="D20" s="5">
        <v>0.7</v>
      </c>
      <c r="E20" s="1">
        <f>_xll.MC_NodeProbability(_MC_Calc_1,"T_full_safe")</f>
        <v>0.7</v>
      </c>
    </row>
    <row r="21" spans="3:5" ht="15" customHeight="1" x14ac:dyDescent="0.45">
      <c r="D21" s="7">
        <v>0</v>
      </c>
      <c r="E21" s="6">
        <f>_xll.MC_NodeValue(_MC_Calc_1,"T_full_safe")</f>
        <v>-450000</v>
      </c>
    </row>
    <row r="22" spans="3:5" ht="15" customHeight="1" x14ac:dyDescent="0.45">
      <c r="C22" s="4" t="str">
        <f>_xll.MC_NodeDecision(_MC_Calc_1,"C_attack_full")</f>
        <v/>
      </c>
      <c r="D22" s="2" t="s">
        <v>1</v>
      </c>
    </row>
    <row r="23" spans="3:5" ht="15" customHeight="1" x14ac:dyDescent="0.45">
      <c r="C23" s="7">
        <f>-FullSecuritySuiteCost</f>
        <v>-450000</v>
      </c>
      <c r="D23" s="6">
        <f>_xll.MC_NodeValue(_MC_Calc_1,"C_attack_full")</f>
        <v>-474000.00000000006</v>
      </c>
    </row>
    <row r="24" spans="3:5" ht="15" customHeight="1" x14ac:dyDescent="0.45">
      <c r="D24" s="5">
        <v>0.2</v>
      </c>
      <c r="E24" s="1">
        <f>_xll.MC_NodeProbability(_MC_Calc_1,"T_full_blocked")</f>
        <v>0.2</v>
      </c>
    </row>
    <row r="25" spans="3:5" ht="15" customHeight="1" x14ac:dyDescent="0.45">
      <c r="D25" s="7">
        <v>-10000</v>
      </c>
      <c r="E25" s="6">
        <f>_xll.MC_NodeValue(_MC_Calc_1,"T_full_blocked")</f>
        <v>-460000</v>
      </c>
    </row>
    <row r="26" spans="3:5" ht="15" customHeight="1" x14ac:dyDescent="0.45">
      <c r="D26" s="5">
        <v>0.08</v>
      </c>
      <c r="E26" s="1">
        <f>_xll.MC_NodeProbability(_MC_Calc_1,"T_full_limited")</f>
        <v>0.08</v>
      </c>
    </row>
    <row r="27" spans="3:5" ht="15" customHeight="1" x14ac:dyDescent="0.45">
      <c r="D27" s="7">
        <v>-150000</v>
      </c>
      <c r="E27" s="6">
        <f>_xll.MC_NodeValue(_MC_Calc_1,"T_full_limited")</f>
        <v>-600000</v>
      </c>
    </row>
    <row r="28" spans="3:5" ht="15" customHeight="1" x14ac:dyDescent="0.45">
      <c r="D28" s="5">
        <v>0.02</v>
      </c>
      <c r="E28" s="1">
        <f>_xll.MC_NodeProbability(_MC_Calc_1,"T_full_major")</f>
        <v>0.02</v>
      </c>
    </row>
    <row r="29" spans="3:5" ht="15" customHeight="1" x14ac:dyDescent="0.45">
      <c r="D29" s="7">
        <v>-500000</v>
      </c>
      <c r="E29" s="6">
        <f>_xll.MC_NodeValue(_MC_Calc_1,"T_full_major")</f>
        <v>-950000</v>
      </c>
    </row>
    <row r="30" spans="3:5" ht="15" customHeight="1" x14ac:dyDescent="0.45">
      <c r="C30" s="3" t="s">
        <v>2</v>
      </c>
    </row>
    <row r="31" spans="3:5" ht="15" customHeight="1" x14ac:dyDescent="0.45">
      <c r="C31" s="6">
        <f>_xll.MC_NodeValue(_MC_Calc_1,"D_root")</f>
        <v>-225000</v>
      </c>
    </row>
    <row r="32" spans="3:5" ht="15" customHeight="1" x14ac:dyDescent="0.45">
      <c r="D32" s="5">
        <v>0.6</v>
      </c>
      <c r="E32" s="1">
        <f>_xll.MC_NodeProbability(_MC_Calc_1,"T_basic_safe")</f>
        <v>0.6</v>
      </c>
    </row>
    <row r="33" spans="3:7" ht="15" customHeight="1" x14ac:dyDescent="0.45">
      <c r="D33" s="7">
        <v>0</v>
      </c>
      <c r="E33" s="6">
        <f>_xll.MC_NodeValue(_MC_Calc_1,"T_basic_safe")</f>
        <v>-120000</v>
      </c>
    </row>
    <row r="34" spans="3:7" ht="15" customHeight="1" x14ac:dyDescent="0.45">
      <c r="C34" s="4" t="str">
        <f>_xll.MC_NodeDecision(_MC_Calc_1,"C_attack_basic")</f>
        <v/>
      </c>
      <c r="D34" s="2" t="s">
        <v>3</v>
      </c>
    </row>
    <row r="35" spans="3:7" ht="15" customHeight="1" x14ac:dyDescent="0.45">
      <c r="C35" s="7">
        <f>-BasicProtectionCost</f>
        <v>-120000</v>
      </c>
      <c r="D35" s="6">
        <f>_xll.MC_NodeValue(_MC_Calc_1,"C_attack_basic")</f>
        <v>-346200</v>
      </c>
    </row>
    <row r="36" spans="3:7" ht="15" customHeight="1" x14ac:dyDescent="0.45">
      <c r="F36" s="5">
        <v>0.7</v>
      </c>
      <c r="G36" s="1">
        <f>_xll.MC_NodeProbability(_MC_Calc_1,"T_ir_contained")</f>
        <v>0.105</v>
      </c>
    </row>
    <row r="37" spans="3:7" ht="15" customHeight="1" x14ac:dyDescent="0.45">
      <c r="F37" s="7">
        <v>-80000</v>
      </c>
      <c r="G37" s="6">
        <f>_xll.MC_NodeValue(_MC_Calc_1,"T_ir_contained")</f>
        <v>-300000</v>
      </c>
    </row>
    <row r="38" spans="3:7" ht="15" customHeight="1" x14ac:dyDescent="0.45">
      <c r="E38" s="4" t="str">
        <f>_xll.MC_NodeDecision(_MC_Calc_1,"C_ir_outcome")</f>
        <v>optimal</v>
      </c>
      <c r="F38" s="2" t="s">
        <v>4</v>
      </c>
    </row>
    <row r="39" spans="3:7" ht="15" customHeight="1" x14ac:dyDescent="0.45">
      <c r="E39" s="7">
        <f>-HireIrFirmCost</f>
        <v>-100000</v>
      </c>
      <c r="F39" s="6">
        <f>_xll.MC_NodeValue(_MC_Calc_1,"C_ir_outcome")</f>
        <v>-381000</v>
      </c>
    </row>
    <row r="40" spans="3:7" ht="15" customHeight="1" x14ac:dyDescent="0.45">
      <c r="F40" s="5">
        <v>0.3</v>
      </c>
      <c r="G40" s="1">
        <f>_xll.MC_NodeProbability(_MC_Calc_1,"T_ir_partial")</f>
        <v>4.4999999999999998E-2</v>
      </c>
    </row>
    <row r="41" spans="3:7" ht="15" customHeight="1" x14ac:dyDescent="0.45">
      <c r="F41" s="7">
        <v>-350000</v>
      </c>
      <c r="G41" s="6">
        <f>_xll.MC_NodeValue(_MC_Calc_1,"T_ir_partial")</f>
        <v>-570000</v>
      </c>
    </row>
    <row r="42" spans="3:7" ht="15" customHeight="1" x14ac:dyDescent="0.45">
      <c r="D42" s="5">
        <v>0.15</v>
      </c>
      <c r="E42" s="3" t="s">
        <v>5</v>
      </c>
    </row>
    <row r="43" spans="3:7" ht="15" customHeight="1" x14ac:dyDescent="0.45">
      <c r="D43" s="7">
        <v>0</v>
      </c>
      <c r="E43" s="6">
        <f>_xll.MC_NodeValue(_MC_Calc_1,"D_respond_basic")</f>
        <v>-381000</v>
      </c>
    </row>
    <row r="44" spans="3:7" ht="15" customHeight="1" x14ac:dyDescent="0.45">
      <c r="F44" s="5">
        <v>0.4</v>
      </c>
      <c r="G44" s="1">
        <f>_xll.MC_NodeProbability(_MC_Calc_1,"T_int_contained")</f>
        <v>0.06</v>
      </c>
    </row>
    <row r="45" spans="3:7" ht="15" customHeight="1" x14ac:dyDescent="0.45">
      <c r="F45" s="7">
        <v>-120000</v>
      </c>
      <c r="G45" s="6">
        <f>_xll.MC_NodeValue(_MC_Calc_1,"T_int_contained")</f>
        <v>-240000</v>
      </c>
    </row>
    <row r="46" spans="3:7" ht="15" customHeight="1" x14ac:dyDescent="0.45">
      <c r="E46" s="4" t="str">
        <f>_xll.MC_NodeDecision(_MC_Calc_1,"C_internal_outcome")</f>
        <v/>
      </c>
      <c r="F46" s="2" t="s">
        <v>6</v>
      </c>
    </row>
    <row r="47" spans="3:7" ht="15" customHeight="1" x14ac:dyDescent="0.45">
      <c r="E47" s="7">
        <v>0</v>
      </c>
      <c r="F47" s="6">
        <f>_xll.MC_NodeValue(_MC_Calc_1,"C_internal_outcome")</f>
        <v>-528000</v>
      </c>
    </row>
    <row r="48" spans="3:7" ht="15" customHeight="1" x14ac:dyDescent="0.45">
      <c r="F48" s="5">
        <v>0.6</v>
      </c>
      <c r="G48" s="1">
        <f>_xll.MC_NodeProbability(_MC_Calc_1,"T_int_escalates")</f>
        <v>0.09</v>
      </c>
    </row>
    <row r="49" spans="4:7" ht="15" customHeight="1" x14ac:dyDescent="0.45">
      <c r="F49" s="7">
        <v>-600000</v>
      </c>
      <c r="G49" s="6">
        <f>_xll.MC_NodeValue(_MC_Calc_1,"T_int_escalates")</f>
        <v>-720000</v>
      </c>
    </row>
    <row r="50" spans="4:7" ht="15" customHeight="1" x14ac:dyDescent="0.45">
      <c r="D50" s="5">
        <v>0.18</v>
      </c>
      <c r="E50" s="1">
        <f>_xll.MC_NodeProbability(_MC_Calc_1,"T_basic_breach")</f>
        <v>0.18</v>
      </c>
    </row>
    <row r="51" spans="4:7" ht="15" customHeight="1" x14ac:dyDescent="0.45">
      <c r="D51" s="7">
        <v>-800000</v>
      </c>
      <c r="E51" s="6">
        <f>_xll.MC_NodeValue(_MC_Calc_1,"T_basic_breach")</f>
        <v>-920000</v>
      </c>
    </row>
    <row r="52" spans="4:7" ht="15" customHeight="1" x14ac:dyDescent="0.45">
      <c r="F52" s="5">
        <v>0.6</v>
      </c>
      <c r="G52" s="1">
        <f>_xll.MC_NodeProbability(_MC_Calc_1,"T_ransom_restored")</f>
        <v>4.2000000000000003E-2</v>
      </c>
    </row>
    <row r="53" spans="4:7" ht="15" customHeight="1" x14ac:dyDescent="0.45">
      <c r="F53" s="7">
        <v>-200000</v>
      </c>
      <c r="G53" s="6">
        <f>_xll.MC_NodeValue(_MC_Calc_1,"T_ransom_restored")</f>
        <v>-570000</v>
      </c>
    </row>
    <row r="54" spans="4:7" ht="15" customHeight="1" x14ac:dyDescent="0.45">
      <c r="E54" s="4" t="str">
        <f>_xll.MC_NodeDecision(_MC_Calc_1,"C_ransom_pay")</f>
        <v/>
      </c>
      <c r="F54" s="2" t="s">
        <v>7</v>
      </c>
    </row>
    <row r="55" spans="4:7" ht="15" customHeight="1" x14ac:dyDescent="0.45">
      <c r="E55" s="7">
        <f>-PayRansomCost</f>
        <v>-250000</v>
      </c>
      <c r="F55" s="6">
        <f>_xll.MC_NodeValue(_MC_Calc_1,"C_ransom_pay")</f>
        <v>-850000</v>
      </c>
    </row>
    <row r="56" spans="4:7" ht="15" customHeight="1" x14ac:dyDescent="0.45">
      <c r="F56" s="5">
        <v>0.4</v>
      </c>
      <c r="G56" s="1">
        <f>_xll.MC_NodeProbability(_MC_Calc_1,"T_ransom_double")</f>
        <v>2.8000000000000004E-2</v>
      </c>
    </row>
    <row r="57" spans="4:7" ht="15" customHeight="1" x14ac:dyDescent="0.45">
      <c r="F57" s="7">
        <v>-900000</v>
      </c>
      <c r="G57" s="6">
        <f>_xll.MC_NodeValue(_MC_Calc_1,"T_ransom_double")</f>
        <v>-1270000</v>
      </c>
    </row>
    <row r="58" spans="4:7" ht="15" customHeight="1" x14ac:dyDescent="0.45">
      <c r="D58" s="5">
        <v>7.0000000000000007E-2</v>
      </c>
      <c r="E58" s="3" t="s">
        <v>8</v>
      </c>
    </row>
    <row r="59" spans="4:7" ht="15" customHeight="1" x14ac:dyDescent="0.45">
      <c r="D59" s="7">
        <v>0</v>
      </c>
      <c r="E59" s="6">
        <f>_xll.MC_NodeValue(_MC_Calc_1,"D_ransom")</f>
        <v>-735000</v>
      </c>
    </row>
    <row r="60" spans="4:7" ht="15" customHeight="1" x14ac:dyDescent="0.45">
      <c r="F60" s="5">
        <v>0.3</v>
      </c>
      <c r="G60" s="1">
        <f>_xll.MC_NodeProbability(_MC_Calc_1,"T_rebuild_fast")</f>
        <v>2.1000000000000001E-2</v>
      </c>
    </row>
    <row r="61" spans="4:7" ht="15" customHeight="1" x14ac:dyDescent="0.45">
      <c r="F61" s="7">
        <v>-300000</v>
      </c>
      <c r="G61" s="6">
        <f>_xll.MC_NodeValue(_MC_Calc_1,"T_rebuild_fast")</f>
        <v>-420000</v>
      </c>
    </row>
    <row r="62" spans="4:7" ht="15" customHeight="1" x14ac:dyDescent="0.45">
      <c r="E62" s="4" t="str">
        <f>_xll.MC_NodeDecision(_MC_Calc_1,"C_rebuild")</f>
        <v>optimal</v>
      </c>
      <c r="F62" s="2" t="s">
        <v>9</v>
      </c>
    </row>
    <row r="63" spans="4:7" ht="15" customHeight="1" x14ac:dyDescent="0.45">
      <c r="E63" s="7">
        <v>0</v>
      </c>
      <c r="F63" s="6">
        <f>_xll.MC_NodeValue(_MC_Calc_1,"C_rebuild")</f>
        <v>-735000</v>
      </c>
    </row>
    <row r="64" spans="4:7" ht="15" customHeight="1" x14ac:dyDescent="0.45">
      <c r="F64" s="5">
        <v>0.7</v>
      </c>
      <c r="G64" s="1">
        <f>_xll.MC_NodeProbability(_MC_Calc_1,"T_rebuild_slow")</f>
        <v>4.9000000000000002E-2</v>
      </c>
    </row>
    <row r="65" spans="3:7" ht="15" customHeight="1" x14ac:dyDescent="0.45">
      <c r="F65" s="7">
        <v>-750000</v>
      </c>
      <c r="G65" s="6">
        <f>_xll.MC_NodeValue(_MC_Calc_1,"T_rebuild_slow")</f>
        <v>-870000</v>
      </c>
    </row>
    <row r="66" spans="3:7" ht="15" customHeight="1" x14ac:dyDescent="0.45">
      <c r="D66" s="5">
        <v>0.55000000000000004</v>
      </c>
      <c r="E66" s="1">
        <f>_xll.MC_NodeProbability(_MC_Calc_1,"T_ins_safe")</f>
        <v>0.55000000000000004</v>
      </c>
    </row>
    <row r="67" spans="3:7" ht="15" customHeight="1" x14ac:dyDescent="0.45">
      <c r="D67" s="7">
        <v>0</v>
      </c>
      <c r="E67" s="6">
        <f>_xll.MC_NodeValue(_MC_Calc_1,"T_ins_safe")</f>
        <v>-80000</v>
      </c>
    </row>
    <row r="68" spans="3:7" ht="15" customHeight="1" x14ac:dyDescent="0.45">
      <c r="C68" s="4" t="str">
        <f>_xll.MC_NodeDecision(_MC_Calc_1,"C_attack_insured")</f>
        <v>optimal</v>
      </c>
      <c r="D68" s="2" t="s">
        <v>10</v>
      </c>
    </row>
    <row r="69" spans="3:7" ht="15" customHeight="1" x14ac:dyDescent="0.45">
      <c r="C69" s="7">
        <f>-CyberInsuranceOnlyCost</f>
        <v>-80000</v>
      </c>
      <c r="D69" s="6">
        <f>_xll.MC_NodeValue(_MC_Calc_1,"C_attack_insured")</f>
        <v>-225000</v>
      </c>
    </row>
    <row r="70" spans="3:7" ht="15" customHeight="1" x14ac:dyDescent="0.45">
      <c r="D70" s="5">
        <v>0.25</v>
      </c>
      <c r="E70" s="1">
        <f>_xll.MC_NodeProbability(_MC_Calc_1,"T_ins_covered")</f>
        <v>0.25</v>
      </c>
    </row>
    <row r="71" spans="3:7" ht="15" customHeight="1" x14ac:dyDescent="0.45">
      <c r="D71" s="7">
        <v>-100000</v>
      </c>
      <c r="E71" s="6">
        <f>_xll.MC_NodeValue(_MC_Calc_1,"T_ins_covered")</f>
        <v>-180000</v>
      </c>
    </row>
    <row r="72" spans="3:7" ht="15" customHeight="1" x14ac:dyDescent="0.45">
      <c r="D72" s="5">
        <v>0.15</v>
      </c>
      <c r="E72" s="1">
        <f>_xll.MC_NodeProbability(_MC_Calc_1,"T_ins_partial")</f>
        <v>0.15</v>
      </c>
    </row>
    <row r="73" spans="3:7" ht="15" customHeight="1" x14ac:dyDescent="0.45">
      <c r="D73" s="7">
        <v>-400000</v>
      </c>
      <c r="E73" s="6">
        <f>_xll.MC_NodeValue(_MC_Calc_1,"T_ins_partial")</f>
        <v>-480000</v>
      </c>
    </row>
    <row r="74" spans="3:7" ht="15" customHeight="1" x14ac:dyDescent="0.45">
      <c r="D74" s="5">
        <v>0.05</v>
      </c>
      <c r="E74" s="1">
        <f>_xll.MC_NodeProbability(_MC_Calc_1,"T_ins_denied")</f>
        <v>0.05</v>
      </c>
    </row>
    <row r="75" spans="3:7" ht="15" customHeight="1" x14ac:dyDescent="0.45">
      <c r="D75" s="7">
        <v>-1200000</v>
      </c>
      <c r="E75" s="6">
        <f>_xll.MC_NodeValue(_MC_Calc_1,"T_ins_denied")</f>
        <v>-1280000</v>
      </c>
    </row>
    <row r="76" spans="3:7" ht="15" customHeight="1" x14ac:dyDescent="0.45">
      <c r="D76" s="5">
        <v>0.45</v>
      </c>
      <c r="E76" s="1">
        <f>_xll.MC_NodeProbability(_MC_Calc_1,"T_none_safe")</f>
        <v>0.45</v>
      </c>
    </row>
    <row r="77" spans="3:7" ht="15" customHeight="1" x14ac:dyDescent="0.45">
      <c r="D77" s="7">
        <v>0</v>
      </c>
      <c r="E77" s="6">
        <f>_xll.MC_NodeValue(_MC_Calc_1,"T_none_safe")</f>
        <v>0</v>
      </c>
    </row>
    <row r="78" spans="3:7" ht="15" customHeight="1" x14ac:dyDescent="0.45">
      <c r="C78" s="4" t="str">
        <f>_xll.MC_NodeDecision(_MC_Calc_1,"C_attack_none")</f>
        <v/>
      </c>
      <c r="D78" s="2" t="s">
        <v>11</v>
      </c>
    </row>
    <row r="79" spans="3:7" ht="15" customHeight="1" x14ac:dyDescent="0.45">
      <c r="C79" s="7">
        <v>0</v>
      </c>
      <c r="D79" s="6">
        <f>_xll.MC_NodeValue(_MC_Calc_1,"C_attack_none")</f>
        <v>-720000</v>
      </c>
    </row>
    <row r="80" spans="3:7" ht="15" customHeight="1" x14ac:dyDescent="0.45">
      <c r="D80" s="5">
        <v>0.3</v>
      </c>
      <c r="E80" s="1">
        <f>_xll.MC_NodeProbability(_MC_Calc_1,"T_none_breach")</f>
        <v>0.3</v>
      </c>
    </row>
    <row r="81" spans="4:5" ht="15" customHeight="1" x14ac:dyDescent="0.45">
      <c r="D81" s="7">
        <v>-1000000</v>
      </c>
      <c r="E81" s="6">
        <f>_xll.MC_NodeValue(_MC_Calc_1,"T_none_breach")</f>
        <v>-1000000</v>
      </c>
    </row>
    <row r="82" spans="4:5" ht="15" customHeight="1" x14ac:dyDescent="0.45">
      <c r="D82" s="5">
        <v>0.15</v>
      </c>
      <c r="E82" s="1">
        <f>_xll.MC_NodeProbability(_MC_Calc_1,"T_none_ransom")</f>
        <v>0.15</v>
      </c>
    </row>
    <row r="83" spans="4:5" ht="15" customHeight="1" x14ac:dyDescent="0.45">
      <c r="D83" s="7">
        <v>-800000</v>
      </c>
      <c r="E83" s="6">
        <f>_xll.MC_NodeValue(_MC_Calc_1,"T_none_ransom")</f>
        <v>-800000</v>
      </c>
    </row>
    <row r="84" spans="4:5" ht="15" customHeight="1" x14ac:dyDescent="0.45">
      <c r="D84" s="5">
        <v>0.1</v>
      </c>
      <c r="E84" s="1">
        <f>_xll.MC_NodeProbability(_MC_Calc_1,"T_none_catastrophic")</f>
        <v>0.1</v>
      </c>
    </row>
    <row r="85" spans="4:5" ht="15" customHeight="1" x14ac:dyDescent="0.45">
      <c r="D85" s="7">
        <v>-3000000</v>
      </c>
      <c r="E85" s="6">
        <f>_xll.MC_NodeValue(_MC_Calc_1,"T_none_catastrophic")</f>
        <v>-3000000</v>
      </c>
    </row>
    <row r="86" spans="4:5" ht="15" customHeight="1" x14ac:dyDescent="0.45"/>
    <row r="87" spans="4:5" ht="15" customHeight="1" x14ac:dyDescent="0.45"/>
    <row r="88" spans="4:5" ht="15" customHeight="1" x14ac:dyDescent="0.45"/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136</vt:i4>
      </vt:variant>
    </vt:vector>
  </HeadingPairs>
  <TitlesOfParts>
    <vt:vector size="138" baseType="lpstr">
      <vt:lpstr>Problem</vt:lpstr>
      <vt:lpstr>MC_Tree_1</vt:lpstr>
      <vt:lpstr>_MC_Calc_1</vt:lpstr>
      <vt:lpstr>BasicProtectionCost</vt:lpstr>
      <vt:lpstr>CyberInsuranceOnlyCost</vt:lpstr>
      <vt:lpstr>FullSecuritySuiteCost</vt:lpstr>
      <vt:lpstr>HireIrFirmCost</vt:lpstr>
      <vt:lpstr>MC_Tree_1!MC_BD_D_ransom_C_ransom_pay</vt:lpstr>
      <vt:lpstr>MC_Tree_1!MC_BD_D_ransom_C_rebuild</vt:lpstr>
      <vt:lpstr>MC_Tree_1!MC_BD_D_respond_basic_C_internal_outcome</vt:lpstr>
      <vt:lpstr>MC_Tree_1!MC_BD_D_respond_basic_C_ir_outcome</vt:lpstr>
      <vt:lpstr>MC_Tree_1!MC_BD_D_root_C_attack_basic</vt:lpstr>
      <vt:lpstr>MC_Tree_1!MC_BD_D_root_C_attack_full</vt:lpstr>
      <vt:lpstr>MC_Tree_1!MC_BD_D_root_C_attack_insured</vt:lpstr>
      <vt:lpstr>MC_Tree_1!MC_BD_D_root_C_attack_none</vt:lpstr>
      <vt:lpstr>MC_Tree_1!MC_BP_C_attack_basic_D_ransom</vt:lpstr>
      <vt:lpstr>MC_Tree_1!MC_BP_C_attack_basic_D_respond_basic</vt:lpstr>
      <vt:lpstr>MC_Tree_1!MC_BP_C_attack_basic_T_basic_breach</vt:lpstr>
      <vt:lpstr>MC_Tree_1!MC_BP_C_attack_basic_T_basic_safe</vt:lpstr>
      <vt:lpstr>MC_Tree_1!MC_BP_C_attack_full_T_full_blocked</vt:lpstr>
      <vt:lpstr>MC_Tree_1!MC_BP_C_attack_full_T_full_limited</vt:lpstr>
      <vt:lpstr>MC_Tree_1!MC_BP_C_attack_full_T_full_major</vt:lpstr>
      <vt:lpstr>MC_Tree_1!MC_BP_C_attack_full_T_full_safe</vt:lpstr>
      <vt:lpstr>MC_Tree_1!MC_BP_C_attack_insured_T_ins_covered</vt:lpstr>
      <vt:lpstr>MC_Tree_1!MC_BP_C_attack_insured_T_ins_denied</vt:lpstr>
      <vt:lpstr>MC_Tree_1!MC_BP_C_attack_insured_T_ins_partial</vt:lpstr>
      <vt:lpstr>MC_Tree_1!MC_BP_C_attack_insured_T_ins_safe</vt:lpstr>
      <vt:lpstr>MC_Tree_1!MC_BP_C_attack_none_T_none_breach</vt:lpstr>
      <vt:lpstr>MC_Tree_1!MC_BP_C_attack_none_T_none_catastrophic</vt:lpstr>
      <vt:lpstr>MC_Tree_1!MC_BP_C_attack_none_T_none_ransom</vt:lpstr>
      <vt:lpstr>MC_Tree_1!MC_BP_C_attack_none_T_none_safe</vt:lpstr>
      <vt:lpstr>MC_Tree_1!MC_BP_C_internal_outcome_T_int_contained</vt:lpstr>
      <vt:lpstr>MC_Tree_1!MC_BP_C_internal_outcome_T_int_escalates</vt:lpstr>
      <vt:lpstr>MC_Tree_1!MC_BP_C_ir_outcome_T_ir_contained</vt:lpstr>
      <vt:lpstr>MC_Tree_1!MC_BP_C_ir_outcome_T_ir_partial</vt:lpstr>
      <vt:lpstr>MC_Tree_1!MC_BP_C_ransom_pay_T_ransom_double</vt:lpstr>
      <vt:lpstr>MC_Tree_1!MC_BP_C_ransom_pay_T_ransom_restored</vt:lpstr>
      <vt:lpstr>MC_Tree_1!MC_BP_C_rebuild_T_rebuild_fast</vt:lpstr>
      <vt:lpstr>MC_Tree_1!MC_BP_C_rebuild_T_rebuild_slow</vt:lpstr>
      <vt:lpstr>MC_Tree_1!MC_BV_C_attack_basic_D_ransom</vt:lpstr>
      <vt:lpstr>MC_Tree_1!MC_BV_C_attack_basic_D_respond_basic</vt:lpstr>
      <vt:lpstr>MC_Tree_1!MC_BV_C_attack_basic_T_basic_breach</vt:lpstr>
      <vt:lpstr>MC_Tree_1!MC_BV_C_attack_basic_T_basic_safe</vt:lpstr>
      <vt:lpstr>MC_Tree_1!MC_BV_C_attack_full_T_full_blocked</vt:lpstr>
      <vt:lpstr>MC_Tree_1!MC_BV_C_attack_full_T_full_limited</vt:lpstr>
      <vt:lpstr>MC_Tree_1!MC_BV_C_attack_full_T_full_major</vt:lpstr>
      <vt:lpstr>MC_Tree_1!MC_BV_C_attack_full_T_full_safe</vt:lpstr>
      <vt:lpstr>MC_Tree_1!MC_BV_C_attack_insured_T_ins_covered</vt:lpstr>
      <vt:lpstr>MC_Tree_1!MC_BV_C_attack_insured_T_ins_denied</vt:lpstr>
      <vt:lpstr>MC_Tree_1!MC_BV_C_attack_insured_T_ins_partial</vt:lpstr>
      <vt:lpstr>MC_Tree_1!MC_BV_C_attack_insured_T_ins_safe</vt:lpstr>
      <vt:lpstr>MC_Tree_1!MC_BV_C_attack_none_T_none_breach</vt:lpstr>
      <vt:lpstr>MC_Tree_1!MC_BV_C_attack_none_T_none_catastrophic</vt:lpstr>
      <vt:lpstr>MC_Tree_1!MC_BV_C_attack_none_T_none_ransom</vt:lpstr>
      <vt:lpstr>MC_Tree_1!MC_BV_C_attack_none_T_none_safe</vt:lpstr>
      <vt:lpstr>MC_Tree_1!MC_BV_C_internal_outcome_T_int_contained</vt:lpstr>
      <vt:lpstr>MC_Tree_1!MC_BV_C_internal_outcome_T_int_escalates</vt:lpstr>
      <vt:lpstr>MC_Tree_1!MC_BV_C_ir_outcome_T_ir_contained</vt:lpstr>
      <vt:lpstr>MC_Tree_1!MC_BV_C_ir_outcome_T_ir_partial</vt:lpstr>
      <vt:lpstr>MC_Tree_1!MC_BV_C_ransom_pay_T_ransom_double</vt:lpstr>
      <vt:lpstr>MC_Tree_1!MC_BV_C_ransom_pay_T_ransom_restored</vt:lpstr>
      <vt:lpstr>MC_Tree_1!MC_BV_C_rebuild_T_rebuild_fast</vt:lpstr>
      <vt:lpstr>MC_Tree_1!MC_BV_C_rebuild_T_rebuild_slow</vt:lpstr>
      <vt:lpstr>MC_Tree_1!MC_BV_D_ransom_C_ransom_pay</vt:lpstr>
      <vt:lpstr>MC_Tree_1!MC_BV_D_ransom_C_rebuild</vt:lpstr>
      <vt:lpstr>MC_Tree_1!MC_BV_D_respond_basic_C_internal_outcome</vt:lpstr>
      <vt:lpstr>MC_Tree_1!MC_BV_D_respond_basic_C_ir_outcome</vt:lpstr>
      <vt:lpstr>MC_Tree_1!MC_BV_D_root_C_attack_basic</vt:lpstr>
      <vt:lpstr>MC_Tree_1!MC_BV_D_root_C_attack_full</vt:lpstr>
      <vt:lpstr>MC_Tree_1!MC_BV_D_root_C_attack_insured</vt:lpstr>
      <vt:lpstr>MC_Tree_1!MC_BV_D_root_C_attack_none</vt:lpstr>
      <vt:lpstr>MC_Tree_1!MC_N_C_attack_basic</vt:lpstr>
      <vt:lpstr>MC_Tree_1!MC_N_C_attack_full</vt:lpstr>
      <vt:lpstr>MC_Tree_1!MC_N_C_attack_insured</vt:lpstr>
      <vt:lpstr>MC_Tree_1!MC_N_C_attack_none</vt:lpstr>
      <vt:lpstr>MC_Tree_1!MC_N_C_internal_outcome</vt:lpstr>
      <vt:lpstr>MC_Tree_1!MC_N_C_ir_outcome</vt:lpstr>
      <vt:lpstr>MC_Tree_1!MC_N_C_ransom_pay</vt:lpstr>
      <vt:lpstr>MC_Tree_1!MC_N_C_rebuild</vt:lpstr>
      <vt:lpstr>MC_Tree_1!MC_N_D_ransom</vt:lpstr>
      <vt:lpstr>MC_Tree_1!MC_N_D_respond_basic</vt:lpstr>
      <vt:lpstr>MC_Tree_1!MC_N_D_root</vt:lpstr>
      <vt:lpstr>MC_Tree_1!MC_NP_T_basic_breach</vt:lpstr>
      <vt:lpstr>MC_Tree_1!MC_NP_T_basic_safe</vt:lpstr>
      <vt:lpstr>MC_Tree_1!MC_NP_T_full_blocked</vt:lpstr>
      <vt:lpstr>MC_Tree_1!MC_NP_T_full_limited</vt:lpstr>
      <vt:lpstr>MC_Tree_1!MC_NP_T_full_major</vt:lpstr>
      <vt:lpstr>MC_Tree_1!MC_NP_T_full_safe</vt:lpstr>
      <vt:lpstr>MC_Tree_1!MC_NP_T_ins_covered</vt:lpstr>
      <vt:lpstr>MC_Tree_1!MC_NP_T_ins_denied</vt:lpstr>
      <vt:lpstr>MC_Tree_1!MC_NP_T_ins_partial</vt:lpstr>
      <vt:lpstr>MC_Tree_1!MC_NP_T_ins_safe</vt:lpstr>
      <vt:lpstr>MC_Tree_1!MC_NP_T_int_contained</vt:lpstr>
      <vt:lpstr>MC_Tree_1!MC_NP_T_int_escalates</vt:lpstr>
      <vt:lpstr>MC_Tree_1!MC_NP_T_ir_contained</vt:lpstr>
      <vt:lpstr>MC_Tree_1!MC_NP_T_ir_partial</vt:lpstr>
      <vt:lpstr>MC_Tree_1!MC_NP_T_none_breach</vt:lpstr>
      <vt:lpstr>MC_Tree_1!MC_NP_T_none_catastrophic</vt:lpstr>
      <vt:lpstr>MC_Tree_1!MC_NP_T_none_ransom</vt:lpstr>
      <vt:lpstr>MC_Tree_1!MC_NP_T_none_safe</vt:lpstr>
      <vt:lpstr>MC_Tree_1!MC_NP_T_ransom_double</vt:lpstr>
      <vt:lpstr>MC_Tree_1!MC_NP_T_ransom_restored</vt:lpstr>
      <vt:lpstr>MC_Tree_1!MC_NP_T_rebuild_fast</vt:lpstr>
      <vt:lpstr>MC_Tree_1!MC_NP_T_rebuild_slow</vt:lpstr>
      <vt:lpstr>MC_Tree_1!MC_V_C_attack_basic</vt:lpstr>
      <vt:lpstr>MC_Tree_1!MC_V_C_attack_full</vt:lpstr>
      <vt:lpstr>MC_Tree_1!MC_V_C_attack_insured</vt:lpstr>
      <vt:lpstr>MC_Tree_1!MC_V_C_attack_none</vt:lpstr>
      <vt:lpstr>MC_Tree_1!MC_V_C_internal_outcome</vt:lpstr>
      <vt:lpstr>MC_Tree_1!MC_V_C_ir_outcome</vt:lpstr>
      <vt:lpstr>MC_Tree_1!MC_V_C_ransom_pay</vt:lpstr>
      <vt:lpstr>MC_Tree_1!MC_V_C_rebuild</vt:lpstr>
      <vt:lpstr>MC_Tree_1!MC_V_D_ransom</vt:lpstr>
      <vt:lpstr>MC_Tree_1!MC_V_D_respond_basic</vt:lpstr>
      <vt:lpstr>MC_Tree_1!MC_V_D_root</vt:lpstr>
      <vt:lpstr>MC_Tree_1!MC_V_T_basic_breach</vt:lpstr>
      <vt:lpstr>MC_Tree_1!MC_V_T_basic_safe</vt:lpstr>
      <vt:lpstr>MC_Tree_1!MC_V_T_full_blocked</vt:lpstr>
      <vt:lpstr>MC_Tree_1!MC_V_T_full_limited</vt:lpstr>
      <vt:lpstr>MC_Tree_1!MC_V_T_full_major</vt:lpstr>
      <vt:lpstr>MC_Tree_1!MC_V_T_full_safe</vt:lpstr>
      <vt:lpstr>MC_Tree_1!MC_V_T_ins_covered</vt:lpstr>
      <vt:lpstr>MC_Tree_1!MC_V_T_ins_denied</vt:lpstr>
      <vt:lpstr>MC_Tree_1!MC_V_T_ins_partial</vt:lpstr>
      <vt:lpstr>MC_Tree_1!MC_V_T_ins_safe</vt:lpstr>
      <vt:lpstr>MC_Tree_1!MC_V_T_int_contained</vt:lpstr>
      <vt:lpstr>MC_Tree_1!MC_V_T_int_escalates</vt:lpstr>
      <vt:lpstr>MC_Tree_1!MC_V_T_ir_contained</vt:lpstr>
      <vt:lpstr>MC_Tree_1!MC_V_T_ir_partial</vt:lpstr>
      <vt:lpstr>MC_Tree_1!MC_V_T_none_breach</vt:lpstr>
      <vt:lpstr>MC_Tree_1!MC_V_T_none_catastrophic</vt:lpstr>
      <vt:lpstr>MC_Tree_1!MC_V_T_none_ransom</vt:lpstr>
      <vt:lpstr>MC_Tree_1!MC_V_T_none_safe</vt:lpstr>
      <vt:lpstr>MC_Tree_1!MC_V_T_ransom_double</vt:lpstr>
      <vt:lpstr>MC_Tree_1!MC_V_T_ransom_restored</vt:lpstr>
      <vt:lpstr>MC_Tree_1!MC_V_T_rebuild_fast</vt:lpstr>
      <vt:lpstr>MC_Tree_1!MC_V_T_rebuild_slow</vt:lpstr>
      <vt:lpstr>PayRansomCost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Timour Koupeev</dc:creator>
  <cp:lastModifiedBy>Timour Koupeev</cp:lastModifiedBy>
  <dcterms:created xsi:type="dcterms:W3CDTF">2026-03-27T14:30:42Z</dcterms:created>
  <dcterms:modified xsi:type="dcterms:W3CDTF">2026-03-27T14:30:55Z</dcterms:modified>
</cp:coreProperties>
</file>