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4FEF926D-6894-42A0-999C-8FB46E822EB1}" xr6:coauthVersionLast="47" xr6:coauthVersionMax="47" xr10:uidLastSave="{00000000-0000-0000-0000-000000000000}"/>
  <bookViews>
    <workbookView xWindow="-98" yWindow="-98" windowWidth="21795" windowHeight="12975" firstSheet="2" activeTab="2" xr2:uid="{6D201768-2500-45EE-AB7A-D4BEBA28C23B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_MC_Calc!$A$1:$CK$1</definedName>
    <definedName name="AbandonValue">MC_Tree_1!$C$15</definedName>
    <definedName name="AdaptiveTrialDesignCost">MC_Tree_1!$C$11</definedName>
    <definedName name="FullPhaseIiiCost">MC_Tree_1!$C$8</definedName>
    <definedName name="MC_BD_D_phase3_moderate_C_adaptive" localSheetId="3">MC_Tree_1!$E$54</definedName>
    <definedName name="MC_BD_D_phase3_moderate_C_phase3_moderate" localSheetId="3">MC_Tree_1!$E$44</definedName>
    <definedName name="MC_BD_D_phase3_moderate_T_partner_moderate" localSheetId="3">MC_Tree_1!$E$60</definedName>
    <definedName name="MC_BD_D_phase3_strong_C_phase3_strong" localSheetId="3">MC_Tree_1!$E$30</definedName>
    <definedName name="MC_BD_D_phase3_strong_T_partner_strong" localSheetId="3">MC_Tree_1!$E$38</definedName>
    <definedName name="MC_BD_D_root_C_partner_terms" localSheetId="3">MC_Tree_1!$C$88</definedName>
    <definedName name="MC_BD_D_root_C_phase2" localSheetId="3">MC_Tree_1!$C$40</definedName>
    <definedName name="MC_BD_D_root_T_shelve" localSheetId="3">MC_Tree_1!$C$94</definedName>
    <definedName name="MC_BD_D_weak_signal_C_pivot" localSheetId="3">MC_Tree_1!$E$74</definedName>
    <definedName name="MC_BD_D_weak_signal_C_reformulate" localSheetId="3">MC_Tree_1!$E$64</definedName>
    <definedName name="MC_BD_D_weak_signal_T_abandon_weak" localSheetId="3">MC_Tree_1!$E$80</definedName>
    <definedName name="MC_BP_C_adaptive_T_adaptive_inconc" localSheetId="3">MC_Tree_1!$F$56</definedName>
    <definedName name="MC_BP_C_adaptive_T_adaptive_ok" localSheetId="3">MC_Tree_1!$F$52</definedName>
    <definedName name="MC_BP_C_adaptive_T_adaptive_stop" localSheetId="3">MC_Tree_1!$F$58</definedName>
    <definedName name="MC_BP_C_market_approved_T_below_sales" localSheetId="3">MC_Tree_1!$G$28</definedName>
    <definedName name="MC_BP_C_market_approved_T_blockbuster" localSheetId="3">MC_Tree_1!$G$20</definedName>
    <definedName name="MC_BP_C_market_approved_T_moderate_sales" localSheetId="3">MC_Tree_1!$G$26</definedName>
    <definedName name="MC_BP_C_market_approved_T_strong_sales" localSheetId="3">MC_Tree_1!$G$24</definedName>
    <definedName name="MC_BP_C_partner_terms_T_partner_big" localSheetId="3">MC_Tree_1!$D$86</definedName>
    <definedName name="MC_BP_C_partner_terms_T_partner_mid" localSheetId="3">MC_Tree_1!$D$90</definedName>
    <definedName name="MC_BP_C_partner_terms_T_partner_weak" localSheetId="3">MC_Tree_1!$D$92</definedName>
    <definedName name="MC_BP_C_phase2_D_phase3_moderate" localSheetId="3">MC_Tree_1!$D$50</definedName>
    <definedName name="MC_BP_C_phase2_D_phase3_strong" localSheetId="3">MC_Tree_1!$D$36</definedName>
    <definedName name="MC_BP_C_phase2_D_weak_signal" localSheetId="3">MC_Tree_1!$D$70</definedName>
    <definedName name="MC_BP_C_phase2_T_phase2_fail" localSheetId="3">MC_Tree_1!$D$82</definedName>
    <definedName name="MC_BP_C_phase3_moderate_T_mod_approved" localSheetId="3">MC_Tree_1!$F$42</definedName>
    <definedName name="MC_BP_C_phase3_moderate_T_mod_crl" localSheetId="3">MC_Tree_1!$F$46</definedName>
    <definedName name="MC_BP_C_phase3_moderate_T_mod_fail" localSheetId="3">MC_Tree_1!$F$48</definedName>
    <definedName name="MC_BP_C_phase3_strong_C_market_approved" localSheetId="3">MC_Tree_1!$F$22</definedName>
    <definedName name="MC_BP_C_phase3_strong_T_conditional" localSheetId="3">MC_Tree_1!$F$32</definedName>
    <definedName name="MC_BP_C_phase3_strong_T_phase3_fail_strong" localSheetId="3">MC_Tree_1!$F$34</definedName>
    <definedName name="MC_BP_C_pivot_T_pivot_marginal" localSheetId="3">MC_Tree_1!$F$76</definedName>
    <definedName name="MC_BP_C_pivot_T_pivot_nothing" localSheetId="3">MC_Tree_1!$F$78</definedName>
    <definedName name="MC_BP_C_pivot_T_pivot_promise" localSheetId="3">MC_Tree_1!$F$72</definedName>
    <definedName name="MC_BP_C_reformulate_T_reform_improved" localSheetId="3">MC_Tree_1!$F$62</definedName>
    <definedName name="MC_BP_C_reformulate_T_reform_safety" localSheetId="3">MC_Tree_1!$F$68</definedName>
    <definedName name="MC_BP_C_reformulate_T_reform_same" localSheetId="3">MC_Tree_1!$F$66</definedName>
    <definedName name="MC_BV_C_adaptive_T_adaptive_inconc" localSheetId="3">MC_Tree_1!$F$57</definedName>
    <definedName name="MC_BV_C_adaptive_T_adaptive_ok" localSheetId="3">MC_Tree_1!$F$53</definedName>
    <definedName name="MC_BV_C_adaptive_T_adaptive_stop" localSheetId="3">MC_Tree_1!$F$59</definedName>
    <definedName name="MC_BV_C_market_approved_T_below_sales" localSheetId="3">MC_Tree_1!$G$29</definedName>
    <definedName name="MC_BV_C_market_approved_T_blockbuster" localSheetId="3">MC_Tree_1!$G$21</definedName>
    <definedName name="MC_BV_C_market_approved_T_moderate_sales" localSheetId="3">MC_Tree_1!$G$27</definedName>
    <definedName name="MC_BV_C_market_approved_T_strong_sales" localSheetId="3">MC_Tree_1!$G$25</definedName>
    <definedName name="MC_BV_C_partner_terms_T_partner_big" localSheetId="3">MC_Tree_1!$D$87</definedName>
    <definedName name="MC_BV_C_partner_terms_T_partner_mid" localSheetId="3">MC_Tree_1!$D$91</definedName>
    <definedName name="MC_BV_C_partner_terms_T_partner_weak" localSheetId="3">MC_Tree_1!$D$93</definedName>
    <definedName name="MC_BV_C_phase2_D_phase3_moderate" localSheetId="3">MC_Tree_1!$D$51</definedName>
    <definedName name="MC_BV_C_phase2_D_phase3_strong" localSheetId="3">MC_Tree_1!$D$37</definedName>
    <definedName name="MC_BV_C_phase2_D_weak_signal" localSheetId="3">MC_Tree_1!$D$71</definedName>
    <definedName name="MC_BV_C_phase2_T_phase2_fail" localSheetId="3">MC_Tree_1!$D$83</definedName>
    <definedName name="MC_BV_C_phase3_moderate_T_mod_approved" localSheetId="3">MC_Tree_1!$F$43</definedName>
    <definedName name="MC_BV_C_phase3_moderate_T_mod_crl" localSheetId="3">MC_Tree_1!$F$47</definedName>
    <definedName name="MC_BV_C_phase3_moderate_T_mod_fail" localSheetId="3">MC_Tree_1!$F$49</definedName>
    <definedName name="MC_BV_C_phase3_strong_C_market_approved" localSheetId="3">MC_Tree_1!$F$23</definedName>
    <definedName name="MC_BV_C_phase3_strong_T_conditional" localSheetId="3">MC_Tree_1!$F$33</definedName>
    <definedName name="MC_BV_C_phase3_strong_T_phase3_fail_strong" localSheetId="3">MC_Tree_1!$F$35</definedName>
    <definedName name="MC_BV_C_pivot_T_pivot_marginal" localSheetId="3">MC_Tree_1!$F$77</definedName>
    <definedName name="MC_BV_C_pivot_T_pivot_nothing" localSheetId="3">MC_Tree_1!$F$79</definedName>
    <definedName name="MC_BV_C_pivot_T_pivot_promise" localSheetId="3">MC_Tree_1!$F$73</definedName>
    <definedName name="MC_BV_C_reformulate_T_reform_improved" localSheetId="3">MC_Tree_1!$F$63</definedName>
    <definedName name="MC_BV_C_reformulate_T_reform_safety" localSheetId="3">MC_Tree_1!$F$69</definedName>
    <definedName name="MC_BV_C_reformulate_T_reform_same" localSheetId="3">MC_Tree_1!$F$67</definedName>
    <definedName name="MC_BV_D_phase3_moderate_C_adaptive" localSheetId="3">MC_Tree_1!$E$55</definedName>
    <definedName name="MC_BV_D_phase3_moderate_C_phase3_moderate" localSheetId="3">MC_Tree_1!$E$45</definedName>
    <definedName name="MC_BV_D_phase3_moderate_T_partner_moderate" localSheetId="3">MC_Tree_1!$E$61</definedName>
    <definedName name="MC_BV_D_phase3_strong_C_phase3_strong" localSheetId="3">MC_Tree_1!$E$31</definedName>
    <definedName name="MC_BV_D_phase3_strong_T_partner_strong" localSheetId="3">MC_Tree_1!$E$39</definedName>
    <definedName name="MC_BV_D_root_C_partner_terms" localSheetId="3">MC_Tree_1!$C$89</definedName>
    <definedName name="MC_BV_D_root_C_phase2" localSheetId="3">MC_Tree_1!$C$41</definedName>
    <definedName name="MC_BV_D_root_T_shelve" localSheetId="3">MC_Tree_1!$C$95</definedName>
    <definedName name="MC_BV_D_weak_signal_C_pivot" localSheetId="3">MC_Tree_1!$E$75</definedName>
    <definedName name="MC_BV_D_weak_signal_C_reformulate" localSheetId="3">MC_Tree_1!$E$65</definedName>
    <definedName name="MC_BV_D_weak_signal_T_abandon_weak" localSheetId="3">MC_Tree_1!$E$81</definedName>
    <definedName name="MC_N_C_adaptive" localSheetId="3">MC_Tree_1!$F$54</definedName>
    <definedName name="MC_N_C_market_approved" localSheetId="3">MC_Tree_1!$G$22</definedName>
    <definedName name="MC_N_C_partner_terms" localSheetId="3">MC_Tree_1!$D$88</definedName>
    <definedName name="MC_N_C_phase2" localSheetId="3">MC_Tree_1!$D$40</definedName>
    <definedName name="MC_N_C_phase3_moderate" localSheetId="3">MC_Tree_1!$F$44</definedName>
    <definedName name="MC_N_C_phase3_strong" localSheetId="3">MC_Tree_1!$F$30</definedName>
    <definedName name="MC_N_C_pivot" localSheetId="3">MC_Tree_1!$F$74</definedName>
    <definedName name="MC_N_C_reformulate" localSheetId="3">MC_Tree_1!$F$64</definedName>
    <definedName name="MC_N_D_phase3_moderate" localSheetId="3">MC_Tree_1!$E$50</definedName>
    <definedName name="MC_N_D_phase3_strong" localSheetId="3">MC_Tree_1!$E$36</definedName>
    <definedName name="MC_N_D_root" localSheetId="3">MC_Tree_1!$C$84</definedName>
    <definedName name="MC_N_D_weak_signal" localSheetId="3">MC_Tree_1!$E$70</definedName>
    <definedName name="MC_NP_T_abandon_weak" localSheetId="3">MC_Tree_1!$F$80</definedName>
    <definedName name="MC_NP_T_adaptive_inconc" localSheetId="3">MC_Tree_1!$G$56</definedName>
    <definedName name="MC_NP_T_adaptive_ok" localSheetId="3">MC_Tree_1!$G$52</definedName>
    <definedName name="MC_NP_T_adaptive_stop" localSheetId="3">MC_Tree_1!$G$58</definedName>
    <definedName name="MC_NP_T_below_sales" localSheetId="3">MC_Tree_1!$H$28</definedName>
    <definedName name="MC_NP_T_blockbuster" localSheetId="3">MC_Tree_1!$H$20</definedName>
    <definedName name="MC_NP_T_conditional" localSheetId="3">MC_Tree_1!$G$32</definedName>
    <definedName name="MC_NP_T_mod_approved" localSheetId="3">MC_Tree_1!$G$42</definedName>
    <definedName name="MC_NP_T_mod_crl" localSheetId="3">MC_Tree_1!$G$46</definedName>
    <definedName name="MC_NP_T_mod_fail" localSheetId="3">MC_Tree_1!$G$48</definedName>
    <definedName name="MC_NP_T_moderate_sales" localSheetId="3">MC_Tree_1!$H$26</definedName>
    <definedName name="MC_NP_T_partner_big" localSheetId="3">MC_Tree_1!$E$86</definedName>
    <definedName name="MC_NP_T_partner_mid" localSheetId="3">MC_Tree_1!$E$90</definedName>
    <definedName name="MC_NP_T_partner_moderate" localSheetId="3">MC_Tree_1!$F$60</definedName>
    <definedName name="MC_NP_T_partner_strong" localSheetId="3">MC_Tree_1!$F$38</definedName>
    <definedName name="MC_NP_T_partner_weak" localSheetId="3">MC_Tree_1!$E$92</definedName>
    <definedName name="MC_NP_T_phase2_fail" localSheetId="3">MC_Tree_1!$E$82</definedName>
    <definedName name="MC_NP_T_phase3_fail_strong" localSheetId="3">MC_Tree_1!$G$34</definedName>
    <definedName name="MC_NP_T_pivot_marginal" localSheetId="3">MC_Tree_1!$G$76</definedName>
    <definedName name="MC_NP_T_pivot_nothing" localSheetId="3">MC_Tree_1!$G$78</definedName>
    <definedName name="MC_NP_T_pivot_promise" localSheetId="3">MC_Tree_1!$G$72</definedName>
    <definedName name="MC_NP_T_reform_improved" localSheetId="3">MC_Tree_1!$G$62</definedName>
    <definedName name="MC_NP_T_reform_safety" localSheetId="3">MC_Tree_1!$G$68</definedName>
    <definedName name="MC_NP_T_reform_same" localSheetId="3">MC_Tree_1!$G$66</definedName>
    <definedName name="MC_NP_T_shelve" localSheetId="3">MC_Tree_1!$D$94</definedName>
    <definedName name="MC_NP_T_strong_sales" localSheetId="3">MC_Tree_1!$H$24</definedName>
    <definedName name="MC_V_C_adaptive" localSheetId="3">MC_Tree_1!$F$55</definedName>
    <definedName name="MC_V_C_market_approved" localSheetId="3">MC_Tree_1!$G$23</definedName>
    <definedName name="MC_V_C_partner_terms" localSheetId="3">MC_Tree_1!$D$89</definedName>
    <definedName name="MC_V_C_phase2" localSheetId="3">MC_Tree_1!$D$41</definedName>
    <definedName name="MC_V_C_phase3_moderate" localSheetId="3">MC_Tree_1!$F$45</definedName>
    <definedName name="MC_V_C_phase3_strong" localSheetId="3">MC_Tree_1!$F$31</definedName>
    <definedName name="MC_V_C_pivot" localSheetId="3">MC_Tree_1!$F$75</definedName>
    <definedName name="MC_V_C_reformulate" localSheetId="3">MC_Tree_1!$F$65</definedName>
    <definedName name="MC_V_D_phase3_moderate" localSheetId="3">MC_Tree_1!$E$51</definedName>
    <definedName name="MC_V_D_phase3_strong" localSheetId="3">MC_Tree_1!$E$37</definedName>
    <definedName name="MC_V_D_root" localSheetId="3">MC_Tree_1!$C$85</definedName>
    <definedName name="MC_V_D_weak_signal" localSheetId="3">MC_Tree_1!$E$71</definedName>
    <definedName name="MC_V_T_abandon_weak" localSheetId="3">MC_Tree_1!$F$81</definedName>
    <definedName name="MC_V_T_adaptive_inconc" localSheetId="3">MC_Tree_1!$G$57</definedName>
    <definedName name="MC_V_T_adaptive_ok" localSheetId="3">MC_Tree_1!$G$53</definedName>
    <definedName name="MC_V_T_adaptive_stop" localSheetId="3">MC_Tree_1!$G$59</definedName>
    <definedName name="MC_V_T_below_sales" localSheetId="3">MC_Tree_1!$H$29</definedName>
    <definedName name="MC_V_T_blockbuster" localSheetId="3">MC_Tree_1!$H$21</definedName>
    <definedName name="MC_V_T_conditional" localSheetId="3">MC_Tree_1!$G$33</definedName>
    <definedName name="MC_V_T_mod_approved" localSheetId="3">MC_Tree_1!$G$43</definedName>
    <definedName name="MC_V_T_mod_crl" localSheetId="3">MC_Tree_1!$G$47</definedName>
    <definedName name="MC_V_T_mod_fail" localSheetId="3">MC_Tree_1!$G$49</definedName>
    <definedName name="MC_V_T_moderate_sales" localSheetId="3">MC_Tree_1!$H$27</definedName>
    <definedName name="MC_V_T_partner_big" localSheetId="3">MC_Tree_1!$E$87</definedName>
    <definedName name="MC_V_T_partner_mid" localSheetId="3">MC_Tree_1!$E$91</definedName>
    <definedName name="MC_V_T_partner_moderate" localSheetId="3">MC_Tree_1!$F$61</definedName>
    <definedName name="MC_V_T_partner_strong" localSheetId="3">MC_Tree_1!$F$39</definedName>
    <definedName name="MC_V_T_partner_weak" localSheetId="3">MC_Tree_1!$E$93</definedName>
    <definedName name="MC_V_T_phase2_fail" localSheetId="3">MC_Tree_1!$E$83</definedName>
    <definedName name="MC_V_T_phase3_fail_strong" localSheetId="3">MC_Tree_1!$G$35</definedName>
    <definedName name="MC_V_T_pivot_marginal" localSheetId="3">MC_Tree_1!$G$77</definedName>
    <definedName name="MC_V_T_pivot_nothing" localSheetId="3">MC_Tree_1!$G$79</definedName>
    <definedName name="MC_V_T_pivot_promise" localSheetId="3">MC_Tree_1!$G$73</definedName>
    <definedName name="MC_V_T_reform_improved" localSheetId="3">MC_Tree_1!$G$63</definedName>
    <definedName name="MC_V_T_reform_safety" localSheetId="3">MC_Tree_1!$G$69</definedName>
    <definedName name="MC_V_T_reform_same" localSheetId="3">MC_Tree_1!$G$67</definedName>
    <definedName name="MC_V_T_shelve" localSheetId="3">MC_Tree_1!$D$95</definedName>
    <definedName name="MC_V_T_strong_sales" localSheetId="3">MC_Tree_1!$H$25</definedName>
    <definedName name="PartnerNowStrongDataValue">MC_Tree_1!$C$9</definedName>
    <definedName name="PartnerNowValue">MC_Tree_1!$C$12</definedName>
    <definedName name="PartnerOutlicenseCost">MC_Tree_1!$C$7</definedName>
    <definedName name="PivotToNewIndicationCost">MC_Tree_1!$C$14</definedName>
    <definedName name="ProceedToPhaseIiCost">MC_Tree_1!$C$6</definedName>
    <definedName name="ProceedToPhaseIiiCost">MC_Tree_1!$C$10</definedName>
    <definedName name="ReformulateRetryCost">MC_Tree_1!$C$13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1" i="3" l="1"/>
  <c r="E65" i="3"/>
  <c r="E75" i="3"/>
  <c r="C41" i="3"/>
  <c r="C89" i="3"/>
  <c r="E39" i="3"/>
  <c r="E31" i="3"/>
  <c r="BD1" i="4" s="1"/>
  <c r="E61" i="3"/>
  <c r="BC1" i="4" s="1"/>
  <c r="E45" i="3"/>
  <c r="E55" i="3"/>
  <c r="BK1" i="4"/>
  <c r="BJ1" i="4"/>
  <c r="BI1" i="4"/>
  <c r="BH1" i="4"/>
  <c r="BG1" i="4"/>
  <c r="BF1" i="4"/>
  <c r="BE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89" i="3"/>
  <c r="G79" i="3"/>
  <c r="G69" i="3"/>
  <c r="F60" i="3"/>
  <c r="E51" i="3"/>
  <c r="D41" i="3"/>
  <c r="F31" i="3"/>
  <c r="H21" i="3"/>
  <c r="E87" i="3"/>
  <c r="G78" i="3"/>
  <c r="G68" i="3"/>
  <c r="G59" i="3"/>
  <c r="G49" i="3"/>
  <c r="F39" i="3"/>
  <c r="H29" i="3"/>
  <c r="H20" i="3"/>
  <c r="E80" i="3"/>
  <c r="C94" i="3"/>
  <c r="C40" i="3"/>
  <c r="E54" i="3"/>
  <c r="G72" i="3"/>
  <c r="G62" i="3"/>
  <c r="G53" i="3"/>
  <c r="G43" i="3"/>
  <c r="G33" i="3"/>
  <c r="H24" i="3"/>
  <c r="E90" i="3"/>
  <c r="E71" i="3"/>
  <c r="G52" i="3"/>
  <c r="G23" i="3"/>
  <c r="E38" i="3"/>
  <c r="D95" i="3"/>
  <c r="E86" i="3"/>
  <c r="G77" i="3"/>
  <c r="G67" i="3"/>
  <c r="G58" i="3"/>
  <c r="G48" i="3"/>
  <c r="F38" i="3"/>
  <c r="H28" i="3"/>
  <c r="E74" i="3"/>
  <c r="C88" i="3"/>
  <c r="C85" i="3"/>
  <c r="G66" i="3"/>
  <c r="G47" i="3"/>
  <c r="E37" i="3"/>
  <c r="H27" i="3"/>
  <c r="F80" i="3"/>
  <c r="F61" i="3"/>
  <c r="G42" i="3"/>
  <c r="G32" i="3"/>
  <c r="D94" i="3"/>
  <c r="G76" i="3"/>
  <c r="G57" i="3"/>
  <c r="E64" i="3"/>
  <c r="E91" i="3"/>
  <c r="E30" i="3"/>
  <c r="E93" i="3"/>
  <c r="E83" i="3"/>
  <c r="F75" i="3"/>
  <c r="F65" i="3"/>
  <c r="G56" i="3"/>
  <c r="G46" i="3"/>
  <c r="G35" i="3"/>
  <c r="H26" i="3"/>
  <c r="E60" i="3"/>
  <c r="E92" i="3"/>
  <c r="E82" i="3"/>
  <c r="G73" i="3"/>
  <c r="G63" i="3"/>
  <c r="F55" i="3"/>
  <c r="F45" i="3"/>
  <c r="G34" i="3"/>
  <c r="H25" i="3"/>
  <c r="F81" i="3"/>
  <c r="E44" i="3"/>
</calcChain>
</file>

<file path=xl/sharedStrings.xml><?xml version="1.0" encoding="utf-8"?>
<sst xmlns="http://schemas.openxmlformats.org/spreadsheetml/2006/main" count="102" uniqueCount="90">
  <si>
    <t>{"_v":2,"trees":{"MC_Tree_1":"{\r\n  \"RootId\": \"D_root\",\r\n  \"Nodes\": {\r\n    \"D_root\": {\r\n      \"type\": \"decision\",\r\n      \"id\": \"D_root\",\r\n      \"name\": \"Phase II Trial Decision\",\r\n      \"options\": [\r\n        {\r\n          \"name\": \"Proceed to Phase II\",\r\n          \"childId\": \"C_phase2\",\r\n          \"value\": -25000000\r\n        },\r\n        {\r\n          \"name\": \"Partner / Out-License\",\r\n          \"childId\": \"C_partner_terms\",\r\n          \"value\": -2000000\r\n        },\r\n        {\r\n          \"name\": \"Shelve Compound\",\r\n          \"childId\": \"T_shelve\"\r\n        }\r\n      ]\r\n    },\r\n    \"C_phase2\": {\r\n      \"type\": \"chance\",\r\n      \"id\": \"C_phase2\",\r\n      \"name\": \"Phase II Results\",\r\n      \"branches\": [\r\n        {\r\n          \"name\": \"Strong Efficacy\",\r\n          \"probability\": 0.2,\r\n          \"childId\": \"D_phase3_strong\"\r\n        },\r\n        {\r\n          \"name\": \"Moderate Efficacy\",\r\n          \"probability\": 0.35,\r\n          \"childId\": \"D_phase3_moderate\"\r\n        },\r\n        {\r\n          \"name\": \"Weak Signal\",\r\n          \"probability\": 0.25,\r\n          \"childId\": \"D_weak_signal\"\r\n        },\r\n        {\r\n          \"name\": \"Safety Concern / Failure\",\r\n          \"probability\": 0.2,\r\n          \"childId\": \"T_phase2_fail\"\r\n        }\r\n      ]\r\n    },\r\n    \"D_phase3_strong\": {\r\n      \"type\": \"decision\",\r\n      \"id\": \"D_phase3_strong\",\r\n      \"name\": \"Phase III (Strong Data)\",\r\n      \"options\": [\r\n        {\r\n          \"name\": \"Full Phase III\",\r\n          \"childId\": \"C_phase3_strong\",\r\n          \"value\": -80000000\r\n        },\r\n        {\r\n          \"name\": \"Partner Now (Strong Data)\",\r\n          \"childId\": \"T_partner_strong\",\r\n          \"value\": 150000000\r\n        }\r\n      ]\r\n    },\r\n    \"C_phase3_strong\": {\r\n      \"type\": \"chance\",\r\n      \"id\": \"C_phase3_strong\",\r\n      \"name\": \"Phase III Outcome (Strong)\",\r\n      \"branches\": [\r\n        {\r\n          \"name\": \"FDA Approval\",\r\n          \"probability\": 0.65,\r\n          \"childId\": \"C_market_approved\"\r\n        },\r\n        {\r\n          \"name\": \"Conditional / Delayed\",\r\n          \"probability\": 0.2,\r\n          \"childId\": \"T_conditional\",\r\n          \"value\": 200000000\r\n        },\r\n        {\r\n          \"name\": \"Phase III Failure\",\r\n          \"probability\": 0.15,\r\n          \"childId\": \"T_phase3_fail_strong\",\r\n          \"value\": 5000000\r\n        }\r\n      ]\r\n    },\r\n    \"C_market_approved\": {\r\n      \"type\": \"chance\",\r\n      \"id\": \"C_market_approved\",\r\n      \"name\": \"Commercial Performance\",\r\n      \"branches\": [\r\n        {\r\n          \"name\": \"Blockbuster (\u003e$1B)\",\r\n          \"probability\": 0.2,\r\n          \"childId\": \"T_blockbuster\",\r\n          \"value\": 2000000000\r\n        },\r\n        {\r\n          \"name\": \"Strong Sales\",\r\n          \"probability\": 0.4,\r\n          \"childId\": \"T_strong_sales\",\r\n          \"value\": 800000000\r\n        },\r\n        {\r\n          \"name\": \"Moderate Sales\",\r\n          \"probability\": 0.3,\r\n          \"childId\": \"T_moderate_sales\",\r\n          \"value\": 300000000\r\n        },\r\n        {\r\n          \"name\": \"Below Expectations\",\r\n          \"probability\": 0.1,\r\n          \"childId\": \"T_below_sales\",\r\n          \"value\": 80000000\r\n        }\r\n      ]\r\n    },\r\n    \"T_blockbuster\": {\r\n      \"type\": \"terminal\",\r\n      \"id\": \"T_blockbuster\",\r\n      \"name\": \"Blockbuster Drug\",\r\n      \"value\": 0\r\n    },\r\n    \"T_strong_sales\": {\r\n      \"type\": \"terminal\",\r\n      \"id\": \"T_strong_sales\",\r\n      \"name\": \"Strong Commercial\",\r\n      \"value\": 0\r\n    },\r\n    \"T_moderate_sales\": {\r\n      \"type\": \"terminal\",\r\n      \"id\": \"T_moderate_sales\",\r\n      \"name\": \"Moderate Commercial\",\r\n      \"value\": 0\r\n    },\r\n    \"T_below_sales\": {\r\n      \"type\": \"terminal\",\r\n      \"id\": \"T_below_sales\",\r\n      \"name\": \"Below Expectations\",\r\n      \"value\": 0\r\n    },\r\n    \"T_conditional\": {\r\n      \"type\": \"terminal\",\r\n      \"id\": \"T_conditional\",\r\n      \"name\": \"Conditional Approval\",\r\n      \"value\": 0\r\n    },\r\n    \"T_phase3_fail_strong\": {\r\n      \"type\": \"terminal\",\r\n      \"id\": \"T_phase3_fail_strong\",\r\n      \"name\": \"Phase III Failed\",\r\n      \"value\": 0\r\n    },\r\n    \"T_partner_strong\": {\r\n      \"type\": \"terminal\",\r\n      \"id\": \"T_partner_strong\",\r\n      \"name\": \"Partner (Strong Data)\",\r\n      \"value\": 0\r\n    },\r\n    \"D_phase3_moderate\": {\r\n      \"type\": \"decision\",\r\n      \"id\": \"D_phase3_moderate\",\r\n      \"name\": \"Phase III (Moderate Data)\",\r\n      \"options\": [\r\n        {\r\n          \"name\": \"Proceed to Phase III\",\r\n          \"childId\": \"C_phase3_moderate\",\r\n          \"value\": -80000000\r\n        },\r\n        {\r\n          \"name\": \"Adaptive Trial Design\",\r\n          \"childId\": \"C_adaptive\",\r\n          \"value\": -50000000\r\n        },\r\n        {\r\n          \"name\": \"Partner Now\",\r\n          \"childId\": \"T_partner_moderate\",\r\n          \"value\": 60000000\r\n        }\r\n      ]\r\n    },\r\n    \"C_phase3_moderate\": {\r\n      \"type\": \"chance\",\r\n      \"id\": \"C_phase3_moderate\",\r\n      \"name\": \"Phase III (Moderate Path)\",\r\n      \"branches\": [\r\n        {\r\n          \"name\": \"Approval\",\r\n          \"probability\": 0.4,\r\n          \"childId\": \"T_mod_approved\",\r\n          \"value\": 500000000\r\n        },\r\n        {\r\n          \"name\": \"Complete Response Letter\",\r\n          \"probability\": 0.3,\r\n          \"childId\": \"T_mod_crl\",\r\n          \"value\": 50000000\r\n        },\r\n        {\r\n          \"name\": \"Failure\",\r\n          \"probability\": 0.3,\r\n          \"childId\": \"T_mod_fail\",\r\n          \"value\": 5000000\r\n        }\r\n      ]\r\n    },\r\n    \"T_mod_approved\": {\r\n      \"type\": \"terminal\",\r\n      \"id\": \"T_mod_approved\",\r\n      \"name\": \"Moderate: Approved\",\r\n      \"value\": 0\r\n    },\r\n    \"T_mod_crl\": {\r\n      \"type\": \"terminal\",\r\n      \"id\": \"T_mod_crl\",\r\n      \"name\": \"Moderate: CRL\",\r\n      \"value\": 0\r\n    },\r\n    \"T_mod_fail\": {\r\n      \"type\": \"terminal\",\r\n      \"id\": \"T_mod_fail\",\r\n      \"name\": \"Moderate: Failed\",\r\n      \"value\": 0\r\n    },\r\n    \"C_adaptive\": {\r\n      \"type\": \"chance\",\r\n      \"id\": \"C_adaptive\",\r\n      \"name\": \"Adaptive Trial Results\",\r\n      \"branches\": [\r\n        {\r\n          \"name\": \"Adapted Successfully\",\r\n          \"probability\": 0.45,\r\n          \"childId\": \"T_adaptive_ok\",\r\n          \"value\": 400000000\r\n        },\r\n        {\r\n          \"name\": \"Inconclusive\",\r\n          \"probability\": 0.3,\r\n          \"childId\": \"T_adaptive_inconc\",\r\n          \"value\": 30000000\r\n        },\r\n        {\r\n          \"name\": \"Stopped for Futility\",\r\n          \"probability\": 0.25,\r\n          \"childId\": \"T_adaptive_stop\",\r\n          \"value\": 5000000\r\n        }\r\n      ]\r\n    },\r\n    \"T_adaptive_ok\": {\r\n      \"type\": \"terminal\",\r\n      \"id\": \"T_adaptive_ok\",\r\n      \"name\": \"Adaptive: Success\",\r\n      \"value\": 0\r\n    },\r\n    \"T_adaptive_inconc\": {\r\n      \"type\": \"terminal\",\r\n      \"id\": \"T_adaptive_inconc\",\r\n      \"name\": \"Adaptive: Inconclusive\",\r\n      \"value\": 0\r\n    },\r\n    \"T_adaptive_stop\": {\r\n      \"type\": \"terminal\",\r\n      \"id\": \"T_adaptive_stop\",\r\n      \"name\": \"Adaptive: Stopped\",\r\n      \"value\": 0\r\n    },\r\n    \"T_partner_moderate\": {\r\n      \"type\": \"terminal\",\r\n      \"id\": \"T_partner_moderate\",\r\n      \"name\": \"Partner (Mod Data)\",\r\n      \"value\": 0\r\n    },\r\n    \"D_weak_signal\": {\r\n      \"type\": \"decision\",\r\n      \"id\": \"D_weak_signal\",\r\n      \"name\": \"Weak Phase II Signal\",\r\n      \"options\": [\r\n        {\r\n          \"name\": \"Reformulate \u0026 Retry\",\r\n          \"childId\": \"C_reformulate\",\r\n          \"value\": -15000000\r\n        },\r\n        {\r\n          \"name\": \"Pivot to New Indication\",\r\n          \"childId\": \"C_pivot\",\r\n          \"value\": -10000000\r\n        },\r\n        {\r\n          \"name\": \"Abandon\",\r\n          \"childId\": \"T_abandon_weak\",\r\n          \"value\": 2000000\r\n        }\r\n      ]\r\n    },\r\n    \"C_reformulate\": {\r\n      \"type\": \"chance\",\r\n      \"id\": \"C_reformulate\",\r\n      \"name\": \"Reformulation Results\",\r\n      \"branches\": [\r\n        {\r\n          \"name\": \"Improved Efficacy\",\r\n          \"probability\": 0.3,\r\n          \"childId\": \"T_reform_improved\",\r\n          \"value\": 200000000\r\n        },\r\n        {\r\n          \"name\": \"No Improvement\",\r\n          \"probability\": 0.5,\r\n          \"childId\": \"T_reform_same\",\r\n          \"value\": 10000000\r\n        },\r\n        {\r\n          \"name\": \"New Safety Issue\",\r\n          \"probability\": 0.2,\r\n          \"childId\": \"T_reform_safety\"\r\n        }\r\n      ]\r\n    },\r\n    \"T_reform_improved\": {\r\n      \"type\": \"terminal\",\r\n      \"id\": \"T_reform_improved\",\r\n      \"name\": \"Reformulation: Better\",\r\n      \"value\": 0\r\n    },\r\n    \"T_reform_same\": {\r\n      \"type\": \"terminal\",\r\n      \"id\": \"T_reform_same\",\r\n      \"name\": \"Reformulation: Same\",\r\n      \"value\": 0\r\n    },\r\n    \"T_reform_safety\": {\r\n      \"type\": \"terminal\",\r\n      \"id\": \"T_reform_safety\",\r\n      \"name\": \"Reformulation: Safety\",\r\n      \"value\": 0\r\n    },\r\n    \"C_pivot\": {\r\n      \"type\": \"chance\",\r\n      \"id\": \"C_pivot\",\r\n      \"name\": \"New Indication Results\",\r\n      \"branches\": [\r\n        {\r\n          \"name\": \"Shows Promise\",\r\n          \"probability\": 0.25,\r\n          \"childId\": \"T_pivot_promise\",\r\n          \"value\": 150000000\r\n        },\r\n        {\r\n          \"name\": \"Marginal\",\r\n          \"probability\": 0.45,\r\n          \"childId\": \"T_pivot_marginal\",\r\n          \"value\": 20000000\r\n        },\r\n        {\r\n          \"name\": \"No Effect\",\r\n          \"probability\": 0.3,\r\n          \"childId\": \"T_pivot_nothing\"\r\n        }\r\n      ]\r\n    },\r\n    \"T_pivot_promise\": {\r\n      \"type\": \"terminal\",\r\n      \"id\": \"T_pivot_promise\",\r\n      \"name\": \"New Indication: Promise\",\r\n      \"value\": 0\r\n    },\r\n    \"T_pivot_marginal\": {\r\n      \"type\": \"terminal\",\r\n      \"id\": \"T_pivot_marginal\",\r\n      \"name\": \"New Indication: Marginal\",\r\n      \"value\": 0\r\n    },\r\n    \"T_pivot_nothing\": {\r\n      \"type\": \"terminal\",\r\n      \"id\": \"T_pivot_nothing\",\r\n      \"name\": \"New Indication: Nothing\",\r\n      \"value\": 0\r\n    },\r\n    \"T_abandon_weak\": {\r\n      \"type\": \"terminal\",\r\n      \"id\": \"T_abandon_weak\",\r\n      \"name\": \"Abandon (Weak Data)\",\r\n      \"value\": 0\r\n    },\r\n    \"T_phase2_fail\": {\r\n      \"type\": \"terminal\",\r\n      \"id\": \"T_phase2_fail\",\r\n      \"name\": \"Phase II Failed\",\r\n      \"value\": 0\r\n    },\r\n    \"C_partner_terms\": {\r\n      \"type\": \"chance\",\r\n      \"id\": \"C_partner_terms\",\r\n      \"name\": \"Partnership Offers\",\r\n      \"branches\": [\r\n        {\r\n          \"name\": \"Strong Offer (Big Pharma)\",\r\n          \"probability\": 0.2,\r\n          \"childId\": \"T_partner_big\",\r\n          \"value\": 120000000\r\n        },\r\n        {\r\n          \"name\": \"Fair Offer (Mid Pharma)\",\r\n          \"probability\": 0.45,\r\n          \"childId\": \"T_partner_mid\",\r\n          \"value\": 40000000\r\n        },\r\n        {\r\n          \"name\": \"Weak / No Offers\",\r\n          \"probability\": 0.35,\r\n          \"childId\": \"T_partner_weak\",\r\n          \"value\": 5000000\r\n        }\r\n      ]\r\n    },\r\n    \"T_partner_big\": {\r\n      \"type\": \"terminal\",\r\n      \"id\": \"T_partner_big\",\r\n      \"name\": \"Big Pharma Deal\",\r\n      \"value\": 0\r\n    },\r\n    \"T_partner_mid\": {\r\n      \"type\": \"terminal\",\r\n      \"id\": \"T_partner_mid\",\r\n      \"name\": \"Mid Pharma Deal\",\r\n      \"value\": 0\r\n    },\r\n    \"T_partner_weak\": {\r\n      \"type\": \"terminal\",\r\n      \"id\": \"T_partner_weak\",\r\n      \"name\": \"Weak / No Offers\",\r\n      \"value\": 0\r\n    },\r\n    \"T_shelve\": {\r\n      \"type\": \"terminal\",\r\n      \"id\": \"T_shelve\",\r\n      \"name\": \"Shelve Compound\",\r\n      \"value\": 0\r\n    }\r\n  },\r\n  \"Settings\": {\r\n    \"ModelName\": \"Clinical Trial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\"MC_BV_D_root_C_phase2\": \"=-ProceedToPhaseIiCost\",\r\n      \"MC_BV_D_root_C_partner_terms\": \"=-PartnerOutlicenseCost\",\r\n      \"MC_BV_D_phase3_strong_C_phase3_strong\": \"=-FullPhaseIiiCost\",\r\n      \"MC_BV_D_phase3_strong_T_partner_strong\": \"=PartnerNowStrongDataValue\",\r\n      \"MC_BV_D_phase3_moderate_C_phase3_moderate\": \"=-ProceedToPhaseIiiCost\",\r\n      \"MC_BV_D_phase3_moderate_C_adaptive\": \"=-AdaptiveTrialDesignCost\",\r\n      \"MC_BV_D_phase3_moderate_T_partner_moderate\": \"=PartnerNowValue\",\r\n      \"MC_BV_D_weak_signal_C_reformulate\": \"=-ReformulateRetryCost\",\r\n      \"MC_BV_D_weak_signal_C_pivot\": \"=-PivotToNewIndicationCost\",\r\n      \"MC_BV_D_weak_signal_T_abandon_weak\": \"=AbandonValue\"\r\n  }\r\n}"}}</t>
  </si>
  <si>
    <t>Commercial Performance</t>
  </si>
  <si>
    <t>Phase III Outcome (Strong)</t>
  </si>
  <si>
    <t>Phase III (Strong Data)</t>
  </si>
  <si>
    <t>Phase II Results</t>
  </si>
  <si>
    <t>Phase III (Moderate Path)</t>
  </si>
  <si>
    <t>Phase III (Moderate Data)</t>
  </si>
  <si>
    <t>Adaptive Trial Results</t>
  </si>
  <si>
    <t>Reformulation Results</t>
  </si>
  <si>
    <t>Weak Phase II Signal</t>
  </si>
  <si>
    <t>New Indication Results</t>
  </si>
  <si>
    <t>Phase II Trial Decision</t>
  </si>
  <si>
    <t>Partnership Offers</t>
  </si>
  <si>
    <t>Clinical Trial Decision — Control Panel</t>
  </si>
  <si>
    <t>Adjust parameters below to update the decision tree instantly</t>
  </si>
  <si>
    <t>Parameter</t>
  </si>
  <si>
    <t>Value</t>
  </si>
  <si>
    <t>Units</t>
  </si>
  <si>
    <t>Notes</t>
  </si>
  <si>
    <t>Proceed to Phase II</t>
  </si>
  <si>
    <t>$</t>
  </si>
  <si>
    <t>Investment for Phase II Results path</t>
  </si>
  <si>
    <t>Partner / Out-License</t>
  </si>
  <si>
    <t>Investment for Partnership Offers path</t>
  </si>
  <si>
    <t>Full Phase III</t>
  </si>
  <si>
    <t>Investment for Phase III Outcome (Strong) path</t>
  </si>
  <si>
    <t>Partner Now (Strong Data)</t>
  </si>
  <si>
    <t>Partner (Strong Data)</t>
  </si>
  <si>
    <t>Proceed to Phase III</t>
  </si>
  <si>
    <t>Investment for Phase III (Moderate Path) path</t>
  </si>
  <si>
    <t>Adaptive Trial Design</t>
  </si>
  <si>
    <t>Investment for Adaptive Trial Results path</t>
  </si>
  <si>
    <t>Partner Now</t>
  </si>
  <si>
    <t>Partner (Mod Data)</t>
  </si>
  <si>
    <t>Reformulate &amp; Retry</t>
  </si>
  <si>
    <t>Investment for Reformulation Results path</t>
  </si>
  <si>
    <t>Pivot to New Indication</t>
  </si>
  <si>
    <t>Investment for New Indication Results path</t>
  </si>
  <si>
    <t>Abandon</t>
  </si>
  <si>
    <t>Abandon (Weak Data)</t>
  </si>
  <si>
    <t>Clinical Trial Go/No-Go Decision</t>
  </si>
  <si>
    <t>ModelChoice Example Model</t>
  </si>
  <si>
    <t>Background</t>
  </si>
  <si>
    <t>A biotech company has completed Phase I safety trials for a novel therapeutic</t>
  </si>
  <si>
    <t>compound targeting autoimmune diseases. The compound shows promise but the</t>
  </si>
  <si>
    <t>company must decide whether to invest in Phase II efficacy trials, seek a</t>
  </si>
  <si>
    <t>pharmaceutical partner, or shelve the compound.</t>
  </si>
  <si>
    <t>This is a multi-stage decision with enormous value at stake. Each clinical</t>
  </si>
  <si>
    <t>trial phase provides new information that informs the next go/no-go decision.</t>
  </si>
  <si>
    <t>Option 1: Proceed to Phase II ($25M)</t>
  </si>
  <si>
    <t>Run the efficacy trial. Results determine Phase III strategy:</t>
  </si>
  <si>
    <t xml:space="preserve">  Strong efficacy (20%): Full Phase III ($80M) or partner</t>
  </si>
  <si>
    <t xml:space="preserve">  Moderate efficacy (35%): Phase III, adaptive trial, or partner</t>
  </si>
  <si>
    <t xml:space="preserve">  Weak signal (25%): Reformulate, pivot indication, or abandon</t>
  </si>
  <si>
    <t xml:space="preserve">  Safety concern (20%): Program terminated</t>
  </si>
  <si>
    <t>Option 2: Partner / Out-License ($2M)</t>
  </si>
  <si>
    <t>Seek a partner before Phase II. Lower risk, but gives up most of the upside.</t>
  </si>
  <si>
    <t>Quality of offers depends on competitive landscape and compound profile.</t>
  </si>
  <si>
    <t>Option 3: Shelve Compound</t>
  </si>
  <si>
    <t>Preserve capital. Compound may have future value if science advances.</t>
  </si>
  <si>
    <t>Decision Objective</t>
  </si>
  <si>
    <t>Maximize expected NPV. This model captures the classic pharma pipeline</t>
  </si>
  <si>
    <t>decision with its extreme asymmetry: most compounds fail, but successes</t>
  </si>
  <si>
    <t>can generate billions. Features adaptive trial design as a risk-reducing option.</t>
  </si>
  <si>
    <t>Key Assumptions</t>
  </si>
  <si>
    <t>Phase II Cost</t>
  </si>
  <si>
    <t>200-patient efficacy trial</t>
  </si>
  <si>
    <t>Phase III Cost</t>
  </si>
  <si>
    <t>Large pivotal trial, 2+ years</t>
  </si>
  <si>
    <t>Adaptive Trial Cost</t>
  </si>
  <si>
    <t>Flexible design, interim analyses</t>
  </si>
  <si>
    <t>Reformulation Cost</t>
  </si>
  <si>
    <t>New formulation, additional PK studies</t>
  </si>
  <si>
    <t>Phase II Success Rate</t>
  </si>
  <si>
    <t>Strong or moderate efficacy signal</t>
  </si>
  <si>
    <t>Phase III Approval (Strong)</t>
  </si>
  <si>
    <t>Given strong Phase II data</t>
  </si>
  <si>
    <t>Phase III Approval (Moderate)</t>
  </si>
  <si>
    <t>Given moderate Phase II data</t>
  </si>
  <si>
    <t>Blockbuster Revenue (NPV)</t>
  </si>
  <si>
    <t>Peak sales &gt;$1B/year</t>
  </si>
  <si>
    <t>Big Pharma Partnership</t>
  </si>
  <si>
    <t>Upfront + milestones + royalties</t>
  </si>
  <si>
    <t>Total Capital at Risk</t>
  </si>
  <si>
    <t>$25M - $105M</t>
  </si>
  <si>
    <t>Depends on go/no-go decisions</t>
  </si>
  <si>
    <t>Suggested Analyses</t>
  </si>
  <si>
    <t>▶ Strategy Table - Compare all development paths with risk-return frontier</t>
  </si>
  <si>
    <t>▶ Sensitivity Analysis - How does Phase II success rate affect the go/no-go?</t>
  </si>
  <si>
    <t>▶ Risk Profile - Visualize the extreme asymmetry of pharma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</si>
</sst>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84</xdr:row>
      <xdr:rowOff>0</xdr:rowOff>
    </xdr:from>
    <xdr:to>
      <xdr:col>2</xdr:col>
      <xdr:colOff>9525</xdr:colOff>
      <xdr:row>84</xdr:row>
      <xdr:rowOff>0</xdr:rowOff>
    </xdr:to>
    <xdr:cxnSp macro="">
      <xdr:nvCxnSpPr>
        <xdr:cNvPr id="131" name="MC_Entry">
          <a:extLst>
            <a:ext uri="{FF2B5EF4-FFF2-40B4-BE49-F238E27FC236}">
              <a16:creationId xmlns:a16="http://schemas.microsoft.com/office/drawing/2014/main" id="{E3803A84-69E7-FB58-5AFA-57D20307FBDF}"/>
            </a:ext>
          </a:extLst>
        </xdr:cNvPr>
        <xdr:cNvCxnSpPr/>
      </xdr:nvCxnSpPr>
      <xdr:spPr>
        <a:xfrm>
          <a:off x="665163" y="15944850"/>
          <a:ext cx="17970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83</xdr:row>
      <xdr:rowOff>99250</xdr:rowOff>
    </xdr:from>
    <xdr:ext cx="1057341" cy="182550"/>
    <xdr:sp macro="_xll.MC_OnTreeNameClick" textlink="">
      <xdr:nvSpPr>
        <xdr:cNvPr id="132" name="MC_TreeName">
          <a:extLst>
            <a:ext uri="{FF2B5EF4-FFF2-40B4-BE49-F238E27FC236}">
              <a16:creationId xmlns:a16="http://schemas.microsoft.com/office/drawing/2014/main" id="{199DA096-9215-F099-0678-26AD6DB57069}"/>
            </a:ext>
          </a:extLst>
        </xdr:cNvPr>
        <xdr:cNvSpPr txBox="1"/>
      </xdr:nvSpPr>
      <xdr:spPr>
        <a:xfrm>
          <a:off x="665163" y="15853600"/>
          <a:ext cx="10573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Clinical Trial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74679</xdr:colOff>
      <xdr:row>39</xdr:row>
      <xdr:rowOff>174625</xdr:rowOff>
    </xdr:from>
    <xdr:to>
      <xdr:col>3</xdr:col>
      <xdr:colOff>47626</xdr:colOff>
      <xdr:row>84</xdr:row>
      <xdr:rowOff>317</xdr:rowOff>
    </xdr:to>
    <xdr:sp macro="" textlink="">
      <xdr:nvSpPr>
        <xdr:cNvPr id="133" name="MC_BR_D_root_C_phase2">
          <a:extLst>
            <a:ext uri="{FF2B5EF4-FFF2-40B4-BE49-F238E27FC236}">
              <a16:creationId xmlns:a16="http://schemas.microsoft.com/office/drawing/2014/main" id="{94E24886-B464-327B-12F7-5BFBDE6E9B60}"/>
            </a:ext>
          </a:extLst>
        </xdr:cNvPr>
        <xdr:cNvSpPr/>
      </xdr:nvSpPr>
      <xdr:spPr>
        <a:xfrm>
          <a:off x="2527367" y="7546975"/>
          <a:ext cx="2273234" cy="8398192"/>
        </a:xfrm>
        <a:custGeom>
          <a:avLst/>
          <a:gdLst/>
          <a:ahLst/>
          <a:cxnLst/>
          <a:rect l="0" t="0" r="0" b="0"/>
          <a:pathLst>
            <a:path w="2273234" h="8398192">
              <a:moveTo>
                <a:pt x="0" y="8397559"/>
              </a:moveTo>
              <a:lnTo>
                <a:pt x="166624" y="15560"/>
              </a:lnTo>
              <a:lnTo>
                <a:pt x="182496" y="0"/>
              </a:lnTo>
              <a:lnTo>
                <a:pt x="2273233" y="0"/>
              </a:lnTo>
              <a:lnTo>
                <a:pt x="2273233" y="31750"/>
              </a:lnTo>
              <a:lnTo>
                <a:pt x="182496" y="31750"/>
              </a:lnTo>
              <a:lnTo>
                <a:pt x="198367" y="16190"/>
              </a:lnTo>
              <a:lnTo>
                <a:pt x="31743" y="8398191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956737" cy="182550"/>
    <xdr:sp macro="_xll.MC_OnBranchLabelClick" textlink="">
      <xdr:nvSpPr>
        <xdr:cNvPr id="134" name="MC_BN_D_root_C_phase2">
          <a:extLst>
            <a:ext uri="{FF2B5EF4-FFF2-40B4-BE49-F238E27FC236}">
              <a16:creationId xmlns:a16="http://schemas.microsoft.com/office/drawing/2014/main" id="{F157E99D-0251-409B-AE3C-39A353C91677}"/>
            </a:ext>
          </a:extLst>
        </xdr:cNvPr>
        <xdr:cNvSpPr txBox="1"/>
      </xdr:nvSpPr>
      <xdr:spPr>
        <a:xfrm>
          <a:off x="2739073" y="7471601"/>
          <a:ext cx="9567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Proceed to Phase II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84347</xdr:colOff>
      <xdr:row>83</xdr:row>
      <xdr:rowOff>189143</xdr:rowOff>
    </xdr:from>
    <xdr:to>
      <xdr:col>3</xdr:col>
      <xdr:colOff>47626</xdr:colOff>
      <xdr:row>88</xdr:row>
      <xdr:rowOff>6351</xdr:rowOff>
    </xdr:to>
    <xdr:sp macro="" textlink="">
      <xdr:nvSpPr>
        <xdr:cNvPr id="135" name="MC_BR_D_root_C_partner_terms">
          <a:extLst>
            <a:ext uri="{FF2B5EF4-FFF2-40B4-BE49-F238E27FC236}">
              <a16:creationId xmlns:a16="http://schemas.microsoft.com/office/drawing/2014/main" id="{151CDE5E-1F16-F6B0-44C3-46C4467E6F50}"/>
            </a:ext>
          </a:extLst>
        </xdr:cNvPr>
        <xdr:cNvSpPr/>
      </xdr:nvSpPr>
      <xdr:spPr>
        <a:xfrm>
          <a:off x="2537035" y="15943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87</xdr:row>
      <xdr:rowOff>99250</xdr:rowOff>
    </xdr:from>
    <xdr:ext cx="1030731" cy="182550"/>
    <xdr:sp macro="_xll.MC_OnBranchLabelClick" textlink="">
      <xdr:nvSpPr>
        <xdr:cNvPr id="136" name="MC_BN_D_root_C_partner_terms">
          <a:extLst>
            <a:ext uri="{FF2B5EF4-FFF2-40B4-BE49-F238E27FC236}">
              <a16:creationId xmlns:a16="http://schemas.microsoft.com/office/drawing/2014/main" id="{675D02CF-6920-EF0B-447E-15C6D4771DAE}"/>
            </a:ext>
          </a:extLst>
        </xdr:cNvPr>
        <xdr:cNvSpPr txBox="1"/>
      </xdr:nvSpPr>
      <xdr:spPr>
        <a:xfrm>
          <a:off x="2739073" y="16615600"/>
          <a:ext cx="10307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/ Out-License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83</xdr:row>
      <xdr:rowOff>189947</xdr:rowOff>
    </xdr:from>
    <xdr:to>
      <xdr:col>3</xdr:col>
      <xdr:colOff>47626</xdr:colOff>
      <xdr:row>94</xdr:row>
      <xdr:rowOff>6351</xdr:rowOff>
    </xdr:to>
    <xdr:sp macro="" textlink="">
      <xdr:nvSpPr>
        <xdr:cNvPr id="137" name="MC_BR_D_root_T_shelve">
          <a:extLst>
            <a:ext uri="{FF2B5EF4-FFF2-40B4-BE49-F238E27FC236}">
              <a16:creationId xmlns:a16="http://schemas.microsoft.com/office/drawing/2014/main" id="{226433C7-7DC2-3F8E-60E3-D562E17E4A83}"/>
            </a:ext>
          </a:extLst>
        </xdr:cNvPr>
        <xdr:cNvSpPr/>
      </xdr:nvSpPr>
      <xdr:spPr>
        <a:xfrm>
          <a:off x="2536913" y="15944297"/>
          <a:ext cx="2263688" cy="1911904"/>
        </a:xfrm>
        <a:custGeom>
          <a:avLst/>
          <a:gdLst/>
          <a:ahLst/>
          <a:cxnLst/>
          <a:rect l="0" t="0" r="0" b="0"/>
          <a:pathLst>
            <a:path w="2263688" h="1911904">
              <a:moveTo>
                <a:pt x="12651" y="0"/>
              </a:moveTo>
              <a:lnTo>
                <a:pt x="179275" y="1905000"/>
              </a:lnTo>
              <a:lnTo>
                <a:pt x="172950" y="1899203"/>
              </a:lnTo>
              <a:lnTo>
                <a:pt x="2263687" y="1899203"/>
              </a:lnTo>
              <a:lnTo>
                <a:pt x="2263687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93</xdr:row>
      <xdr:rowOff>99250</xdr:rowOff>
    </xdr:from>
    <xdr:ext cx="899542" cy="182550"/>
    <xdr:sp macro="_xll.MC_OnBranchLabelClick" textlink="">
      <xdr:nvSpPr>
        <xdr:cNvPr id="138" name="MC_BN_D_root_T_shelve">
          <a:extLst>
            <a:ext uri="{FF2B5EF4-FFF2-40B4-BE49-F238E27FC236}">
              <a16:creationId xmlns:a16="http://schemas.microsoft.com/office/drawing/2014/main" id="{AC1D89C5-D43A-7F6E-29F4-149DB34B79AC}"/>
            </a:ext>
          </a:extLst>
        </xdr:cNvPr>
        <xdr:cNvSpPr txBox="1"/>
      </xdr:nvSpPr>
      <xdr:spPr>
        <a:xfrm>
          <a:off x="2739073" y="17758600"/>
          <a:ext cx="8995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Shelve Compound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35</xdr:row>
      <xdr:rowOff>174625</xdr:rowOff>
    </xdr:from>
    <xdr:to>
      <xdr:col>4</xdr:col>
      <xdr:colOff>47626</xdr:colOff>
      <xdr:row>40</xdr:row>
      <xdr:rowOff>3392</xdr:rowOff>
    </xdr:to>
    <xdr:sp macro="" textlink="">
      <xdr:nvSpPr>
        <xdr:cNvPr id="139" name="MC_BR_C_phase2_D_phase3_strong">
          <a:extLst>
            <a:ext uri="{FF2B5EF4-FFF2-40B4-BE49-F238E27FC236}">
              <a16:creationId xmlns:a16="http://schemas.microsoft.com/office/drawing/2014/main" id="{B01706CF-E7F2-8F2D-2EC3-AF3053B9E2D0}"/>
            </a:ext>
          </a:extLst>
        </xdr:cNvPr>
        <xdr:cNvSpPr/>
      </xdr:nvSpPr>
      <xdr:spPr>
        <a:xfrm>
          <a:off x="4828017" y="6784975"/>
          <a:ext cx="2449084" cy="781267"/>
        </a:xfrm>
        <a:custGeom>
          <a:avLst/>
          <a:gdLst/>
          <a:ahLst/>
          <a:cxnLst/>
          <a:rect l="0" t="0" r="0" b="0"/>
          <a:pathLst>
            <a:path w="2449084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449083" y="0"/>
              </a:lnTo>
              <a:lnTo>
                <a:pt x="2449083" y="31750"/>
              </a:lnTo>
              <a:lnTo>
                <a:pt x="182133" y="31750"/>
              </a:lnTo>
              <a:lnTo>
                <a:pt x="197642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745460" cy="182550"/>
    <xdr:sp macro="_xll.MC_OnBranchLabelClick" textlink="">
      <xdr:nvSpPr>
        <xdr:cNvPr id="140" name="MC_BN_C_phase2_D_phase3_strong">
          <a:extLst>
            <a:ext uri="{FF2B5EF4-FFF2-40B4-BE49-F238E27FC236}">
              <a16:creationId xmlns:a16="http://schemas.microsoft.com/office/drawing/2014/main" id="{73004B8B-D3E0-D834-734C-BA083D58D319}"/>
            </a:ext>
          </a:extLst>
        </xdr:cNvPr>
        <xdr:cNvSpPr txBox="1"/>
      </xdr:nvSpPr>
      <xdr:spPr>
        <a:xfrm>
          <a:off x="5039360" y="6709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Efficacy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39</xdr:row>
      <xdr:rowOff>189116</xdr:rowOff>
    </xdr:from>
    <xdr:to>
      <xdr:col>4</xdr:col>
      <xdr:colOff>47626</xdr:colOff>
      <xdr:row>50</xdr:row>
      <xdr:rowOff>15876</xdr:rowOff>
    </xdr:to>
    <xdr:sp macro="" textlink="">
      <xdr:nvSpPr>
        <xdr:cNvPr id="141" name="MC_BR_C_phase2_D_phase3_moderate">
          <a:extLst>
            <a:ext uri="{FF2B5EF4-FFF2-40B4-BE49-F238E27FC236}">
              <a16:creationId xmlns:a16="http://schemas.microsoft.com/office/drawing/2014/main" id="{0BA25A6A-329E-7D4E-9DF4-8AAB246C9BE8}"/>
            </a:ext>
          </a:extLst>
        </xdr:cNvPr>
        <xdr:cNvSpPr/>
      </xdr:nvSpPr>
      <xdr:spPr>
        <a:xfrm>
          <a:off x="4827712" y="7561466"/>
          <a:ext cx="2449389" cy="1922260"/>
        </a:xfrm>
        <a:custGeom>
          <a:avLst/>
          <a:gdLst/>
          <a:ahLst/>
          <a:cxnLst/>
          <a:rect l="0" t="0" r="0" b="0"/>
          <a:pathLst>
            <a:path w="2449389" h="1922260">
              <a:moveTo>
                <a:pt x="31629" y="0"/>
              </a:moveTo>
              <a:lnTo>
                <a:pt x="198253" y="1905000"/>
              </a:lnTo>
              <a:lnTo>
                <a:pt x="182438" y="1890509"/>
              </a:lnTo>
              <a:lnTo>
                <a:pt x="2449388" y="1890509"/>
              </a:lnTo>
              <a:lnTo>
                <a:pt x="2449388" y="1922259"/>
              </a:lnTo>
              <a:lnTo>
                <a:pt x="182438" y="1922259"/>
              </a:lnTo>
              <a:lnTo>
                <a:pt x="166623" y="1907768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876650" cy="182550"/>
    <xdr:sp macro="_xll.MC_OnBranchLabelClick" textlink="">
      <xdr:nvSpPr>
        <xdr:cNvPr id="142" name="MC_BN_C_phase2_D_phase3_moderate">
          <a:extLst>
            <a:ext uri="{FF2B5EF4-FFF2-40B4-BE49-F238E27FC236}">
              <a16:creationId xmlns:a16="http://schemas.microsoft.com/office/drawing/2014/main" id="{96946104-6B5D-A6E3-EFD8-CBEB18DF3D84}"/>
            </a:ext>
          </a:extLst>
        </xdr:cNvPr>
        <xdr:cNvSpPr txBox="1"/>
      </xdr:nvSpPr>
      <xdr:spPr>
        <a:xfrm>
          <a:off x="5039360" y="9376601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Efficacy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74683</xdr:colOff>
      <xdr:row>39</xdr:row>
      <xdr:rowOff>190037</xdr:rowOff>
    </xdr:from>
    <xdr:to>
      <xdr:col>4</xdr:col>
      <xdr:colOff>47626</xdr:colOff>
      <xdr:row>70</xdr:row>
      <xdr:rowOff>15876</xdr:rowOff>
    </xdr:to>
    <xdr:sp macro="" textlink="">
      <xdr:nvSpPr>
        <xdr:cNvPr id="143" name="MC_BR_C_phase2_D_weak_signal">
          <a:extLst>
            <a:ext uri="{FF2B5EF4-FFF2-40B4-BE49-F238E27FC236}">
              <a16:creationId xmlns:a16="http://schemas.microsoft.com/office/drawing/2014/main" id="{C06B497C-0CF5-8D90-76F7-41565E7B7BC1}"/>
            </a:ext>
          </a:extLst>
        </xdr:cNvPr>
        <xdr:cNvSpPr/>
      </xdr:nvSpPr>
      <xdr:spPr>
        <a:xfrm>
          <a:off x="4827658" y="7562387"/>
          <a:ext cx="2449443" cy="5731339"/>
        </a:xfrm>
        <a:custGeom>
          <a:avLst/>
          <a:gdLst/>
          <a:ahLst/>
          <a:cxnLst/>
          <a:rect l="0" t="0" r="0" b="0"/>
          <a:pathLst>
            <a:path w="2449443" h="5731339">
              <a:moveTo>
                <a:pt x="31736" y="0"/>
              </a:moveTo>
              <a:lnTo>
                <a:pt x="198360" y="5715001"/>
              </a:lnTo>
              <a:lnTo>
                <a:pt x="182492" y="5699588"/>
              </a:lnTo>
              <a:lnTo>
                <a:pt x="2449442" y="5699588"/>
              </a:lnTo>
              <a:lnTo>
                <a:pt x="2449442" y="5731338"/>
              </a:lnTo>
              <a:lnTo>
                <a:pt x="182492" y="5731338"/>
              </a:lnTo>
              <a:lnTo>
                <a:pt x="166624" y="5715925"/>
              </a:lnTo>
              <a:lnTo>
                <a:pt x="0" y="92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69</xdr:row>
      <xdr:rowOff>99250</xdr:rowOff>
    </xdr:from>
    <xdr:ext cx="631327" cy="182550"/>
    <xdr:sp macro="_xll.MC_OnBranchLabelClick" textlink="">
      <xdr:nvSpPr>
        <xdr:cNvPr id="144" name="MC_BN_C_phase2_D_weak_signal">
          <a:extLst>
            <a:ext uri="{FF2B5EF4-FFF2-40B4-BE49-F238E27FC236}">
              <a16:creationId xmlns:a16="http://schemas.microsoft.com/office/drawing/2014/main" id="{AAA54194-554C-5658-526D-C7218555A0F1}"/>
            </a:ext>
          </a:extLst>
        </xdr:cNvPr>
        <xdr:cNvSpPr txBox="1"/>
      </xdr:nvSpPr>
      <xdr:spPr>
        <a:xfrm>
          <a:off x="5039360" y="13186600"/>
          <a:ext cx="6313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Signal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74680</xdr:colOff>
      <xdr:row>39</xdr:row>
      <xdr:rowOff>190170</xdr:rowOff>
    </xdr:from>
    <xdr:to>
      <xdr:col>4</xdr:col>
      <xdr:colOff>47626</xdr:colOff>
      <xdr:row>82</xdr:row>
      <xdr:rowOff>15876</xdr:rowOff>
    </xdr:to>
    <xdr:sp macro="" textlink="">
      <xdr:nvSpPr>
        <xdr:cNvPr id="145" name="MC_BR_C_phase2_T_phase2_fail">
          <a:extLst>
            <a:ext uri="{FF2B5EF4-FFF2-40B4-BE49-F238E27FC236}">
              <a16:creationId xmlns:a16="http://schemas.microsoft.com/office/drawing/2014/main" id="{506F16BE-3B7B-6200-9400-0FD7B0BEED2F}"/>
            </a:ext>
          </a:extLst>
        </xdr:cNvPr>
        <xdr:cNvSpPr/>
      </xdr:nvSpPr>
      <xdr:spPr>
        <a:xfrm>
          <a:off x="4827655" y="7562520"/>
          <a:ext cx="2449446" cy="8017206"/>
        </a:xfrm>
        <a:custGeom>
          <a:avLst/>
          <a:gdLst/>
          <a:ahLst/>
          <a:cxnLst/>
          <a:rect l="0" t="0" r="0" b="0"/>
          <a:pathLst>
            <a:path w="2449446" h="8017206">
              <a:moveTo>
                <a:pt x="31743" y="0"/>
              </a:moveTo>
              <a:lnTo>
                <a:pt x="198367" y="8001000"/>
              </a:lnTo>
              <a:lnTo>
                <a:pt x="182495" y="7985455"/>
              </a:lnTo>
              <a:lnTo>
                <a:pt x="2449445" y="7985455"/>
              </a:lnTo>
              <a:lnTo>
                <a:pt x="2449445" y="8017205"/>
              </a:lnTo>
              <a:lnTo>
                <a:pt x="182495" y="8017205"/>
              </a:lnTo>
              <a:lnTo>
                <a:pt x="166623" y="8001660"/>
              </a:lnTo>
              <a:lnTo>
                <a:pt x="0" y="66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81</xdr:row>
      <xdr:rowOff>99250</xdr:rowOff>
    </xdr:from>
    <xdr:ext cx="1161793" cy="182550"/>
    <xdr:sp macro="_xll.MC_OnBranchLabelClick" textlink="">
      <xdr:nvSpPr>
        <xdr:cNvPr id="146" name="MC_BN_C_phase2_T_phase2_fail">
          <a:extLst>
            <a:ext uri="{FF2B5EF4-FFF2-40B4-BE49-F238E27FC236}">
              <a16:creationId xmlns:a16="http://schemas.microsoft.com/office/drawing/2014/main" id="{841C912B-DF0A-D9E0-D67B-EBF62288B795}"/>
            </a:ext>
          </a:extLst>
        </xdr:cNvPr>
        <xdr:cNvSpPr txBox="1"/>
      </xdr:nvSpPr>
      <xdr:spPr>
        <a:xfrm>
          <a:off x="5039360" y="15472600"/>
          <a:ext cx="11617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Safety Concern / Failure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29</xdr:row>
      <xdr:rowOff>174625</xdr:rowOff>
    </xdr:from>
    <xdr:to>
      <xdr:col>5</xdr:col>
      <xdr:colOff>47626</xdr:colOff>
      <xdr:row>36</xdr:row>
      <xdr:rowOff>2291</xdr:rowOff>
    </xdr:to>
    <xdr:sp macro="" textlink="">
      <xdr:nvSpPr>
        <xdr:cNvPr id="147" name="MC_BR_D_phase3_strong_C_phase3_strong">
          <a:extLst>
            <a:ext uri="{FF2B5EF4-FFF2-40B4-BE49-F238E27FC236}">
              <a16:creationId xmlns:a16="http://schemas.microsoft.com/office/drawing/2014/main" id="{1784CB0A-CF54-7EDE-B9B4-5D30B8031CBC}"/>
            </a:ext>
          </a:extLst>
        </xdr:cNvPr>
        <xdr:cNvSpPr/>
      </xdr:nvSpPr>
      <xdr:spPr>
        <a:xfrm>
          <a:off x="7304317" y="5641975"/>
          <a:ext cx="2449284" cy="1161166"/>
        </a:xfrm>
        <a:custGeom>
          <a:avLst/>
          <a:gdLst/>
          <a:ahLst/>
          <a:cxnLst/>
          <a:rect l="0" t="0" r="0" b="0"/>
          <a:pathLst>
            <a:path w="2449284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449283" y="0"/>
              </a:lnTo>
              <a:lnTo>
                <a:pt x="2449283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654218" cy="182550"/>
    <xdr:sp macro="_xll.MC_OnBranchLabelClick" textlink="">
      <xdr:nvSpPr>
        <xdr:cNvPr id="148" name="MC_BN_D_phase3_strong_C_phase3_strong">
          <a:extLst>
            <a:ext uri="{FF2B5EF4-FFF2-40B4-BE49-F238E27FC236}">
              <a16:creationId xmlns:a16="http://schemas.microsoft.com/office/drawing/2014/main" id="{D992CCF5-B270-43B6-C10A-2C8C9425A75D}"/>
            </a:ext>
          </a:extLst>
        </xdr:cNvPr>
        <xdr:cNvSpPr txBox="1"/>
      </xdr:nvSpPr>
      <xdr:spPr>
        <a:xfrm>
          <a:off x="7515860" y="5566601"/>
          <a:ext cx="6542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Phase III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35</xdr:row>
      <xdr:rowOff>187956</xdr:rowOff>
    </xdr:from>
    <xdr:to>
      <xdr:col>5</xdr:col>
      <xdr:colOff>47626</xdr:colOff>
      <xdr:row>38</xdr:row>
      <xdr:rowOff>6351</xdr:rowOff>
    </xdr:to>
    <xdr:sp macro="" textlink="">
      <xdr:nvSpPr>
        <xdr:cNvPr id="149" name="MC_BR_D_phase3_strong_T_partner_strong">
          <a:extLst>
            <a:ext uri="{FF2B5EF4-FFF2-40B4-BE49-F238E27FC236}">
              <a16:creationId xmlns:a16="http://schemas.microsoft.com/office/drawing/2014/main" id="{5C946FBF-35CC-75CE-0B2E-6F658A314748}"/>
            </a:ext>
          </a:extLst>
        </xdr:cNvPr>
        <xdr:cNvSpPr/>
      </xdr:nvSpPr>
      <xdr:spPr>
        <a:xfrm>
          <a:off x="7314208" y="6798306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9392" y="377194"/>
              </a:lnTo>
              <a:lnTo>
                <a:pt x="24393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1270091" cy="182550"/>
    <xdr:sp macro="_xll.MC_OnBranchLabelClick" textlink="">
      <xdr:nvSpPr>
        <xdr:cNvPr id="150" name="MC_BN_D_phase3_strong_T_partner_strong">
          <a:extLst>
            <a:ext uri="{FF2B5EF4-FFF2-40B4-BE49-F238E27FC236}">
              <a16:creationId xmlns:a16="http://schemas.microsoft.com/office/drawing/2014/main" id="{A2608EE3-7719-37A9-1450-6007BB14303C}"/>
            </a:ext>
          </a:extLst>
        </xdr:cNvPr>
        <xdr:cNvSpPr txBox="1"/>
      </xdr:nvSpPr>
      <xdr:spPr>
        <a:xfrm>
          <a:off x="7515860" y="7090601"/>
          <a:ext cx="1270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Now (Strong Data)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74770</xdr:colOff>
      <xdr:row>21</xdr:row>
      <xdr:rowOff>174625</xdr:rowOff>
    </xdr:from>
    <xdr:to>
      <xdr:col>6</xdr:col>
      <xdr:colOff>47626</xdr:colOff>
      <xdr:row>30</xdr:row>
      <xdr:rowOff>1726</xdr:rowOff>
    </xdr:to>
    <xdr:sp macro="" textlink="">
      <xdr:nvSpPr>
        <xdr:cNvPr id="151" name="MC_BR_C_phase3_strong_C_market_approved">
          <a:extLst>
            <a:ext uri="{FF2B5EF4-FFF2-40B4-BE49-F238E27FC236}">
              <a16:creationId xmlns:a16="http://schemas.microsoft.com/office/drawing/2014/main" id="{132A3D6F-E344-78DE-4FFD-FCC76F0EB9DE}"/>
            </a:ext>
          </a:extLst>
        </xdr:cNvPr>
        <xdr:cNvSpPr/>
      </xdr:nvSpPr>
      <xdr:spPr>
        <a:xfrm>
          <a:off x="9780745" y="4117975"/>
          <a:ext cx="2530319" cy="1541601"/>
        </a:xfrm>
        <a:custGeom>
          <a:avLst/>
          <a:gdLst/>
          <a:ahLst/>
          <a:cxnLst/>
          <a:rect l="0" t="0" r="0" b="0"/>
          <a:pathLst>
            <a:path w="2530319" h="1541601">
              <a:moveTo>
                <a:pt x="0" y="1538150"/>
              </a:moveTo>
              <a:lnTo>
                <a:pt x="166624" y="14150"/>
              </a:lnTo>
              <a:lnTo>
                <a:pt x="182405" y="0"/>
              </a:lnTo>
              <a:lnTo>
                <a:pt x="2530318" y="0"/>
              </a:lnTo>
              <a:lnTo>
                <a:pt x="2530318" y="31750"/>
              </a:lnTo>
              <a:lnTo>
                <a:pt x="182405" y="31750"/>
              </a:lnTo>
              <a:lnTo>
                <a:pt x="198186" y="17600"/>
              </a:lnTo>
              <a:lnTo>
                <a:pt x="31562" y="154160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21</xdr:row>
      <xdr:rowOff>99251</xdr:rowOff>
    </xdr:from>
    <xdr:ext cx="693973" cy="182550"/>
    <xdr:sp macro="_xll.MC_OnBranchLabelClick" textlink="">
      <xdr:nvSpPr>
        <xdr:cNvPr id="152" name="MC_BN_C_phase3_strong_C_market_approved">
          <a:extLst>
            <a:ext uri="{FF2B5EF4-FFF2-40B4-BE49-F238E27FC236}">
              <a16:creationId xmlns:a16="http://schemas.microsoft.com/office/drawing/2014/main" id="{255E65EE-C304-549C-0B76-F760303A1D9D}"/>
            </a:ext>
          </a:extLst>
        </xdr:cNvPr>
        <xdr:cNvSpPr txBox="1"/>
      </xdr:nvSpPr>
      <xdr:spPr>
        <a:xfrm>
          <a:off x="9992360" y="4042601"/>
          <a:ext cx="6939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FDA Approval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29</xdr:row>
      <xdr:rowOff>184139</xdr:rowOff>
    </xdr:from>
    <xdr:to>
      <xdr:col>6</xdr:col>
      <xdr:colOff>47626</xdr:colOff>
      <xdr:row>32</xdr:row>
      <xdr:rowOff>15876</xdr:rowOff>
    </xdr:to>
    <xdr:sp macro="" textlink="">
      <xdr:nvSpPr>
        <xdr:cNvPr id="153" name="MC_BR_C_phase3_strong_T_conditional">
          <a:extLst>
            <a:ext uri="{FF2B5EF4-FFF2-40B4-BE49-F238E27FC236}">
              <a16:creationId xmlns:a16="http://schemas.microsoft.com/office/drawing/2014/main" id="{E76F8CC8-563B-C3E3-F631-8C3065111849}"/>
            </a:ext>
          </a:extLst>
        </xdr:cNvPr>
        <xdr:cNvSpPr/>
      </xdr:nvSpPr>
      <xdr:spPr>
        <a:xfrm>
          <a:off x="9781981" y="5651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31</xdr:row>
      <xdr:rowOff>99251</xdr:rowOff>
    </xdr:from>
    <xdr:ext cx="1030667" cy="182550"/>
    <xdr:sp macro="_xll.MC_OnBranchLabelClick" textlink="">
      <xdr:nvSpPr>
        <xdr:cNvPr id="154" name="MC_BN_C_phase3_strong_T_conditional">
          <a:extLst>
            <a:ext uri="{FF2B5EF4-FFF2-40B4-BE49-F238E27FC236}">
              <a16:creationId xmlns:a16="http://schemas.microsoft.com/office/drawing/2014/main" id="{59B642E6-0B67-6C17-0028-2EE6224CCDB8}"/>
            </a:ext>
          </a:extLst>
        </xdr:cNvPr>
        <xdr:cNvSpPr txBox="1"/>
      </xdr:nvSpPr>
      <xdr:spPr>
        <a:xfrm>
          <a:off x="9992360" y="5947601"/>
          <a:ext cx="10306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Conditional / Delayed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29</xdr:row>
      <xdr:rowOff>187109</xdr:rowOff>
    </xdr:from>
    <xdr:to>
      <xdr:col>6</xdr:col>
      <xdr:colOff>47626</xdr:colOff>
      <xdr:row>34</xdr:row>
      <xdr:rowOff>15876</xdr:rowOff>
    </xdr:to>
    <xdr:sp macro="" textlink="">
      <xdr:nvSpPr>
        <xdr:cNvPr id="155" name="MC_BR_C_phase3_strong_T_phase3_fail_strong">
          <a:extLst>
            <a:ext uri="{FF2B5EF4-FFF2-40B4-BE49-F238E27FC236}">
              <a16:creationId xmlns:a16="http://schemas.microsoft.com/office/drawing/2014/main" id="{8220443E-D85E-A1C4-9BA4-FE67870835A9}"/>
            </a:ext>
          </a:extLst>
        </xdr:cNvPr>
        <xdr:cNvSpPr/>
      </xdr:nvSpPr>
      <xdr:spPr>
        <a:xfrm>
          <a:off x="9781018" y="5654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33</xdr:row>
      <xdr:rowOff>99251</xdr:rowOff>
    </xdr:from>
    <xdr:ext cx="802527" cy="182550"/>
    <xdr:sp macro="_xll.MC_OnBranchLabelClick" textlink="">
      <xdr:nvSpPr>
        <xdr:cNvPr id="156" name="MC_BN_C_phase3_strong_T_phase3_fail_strong">
          <a:extLst>
            <a:ext uri="{FF2B5EF4-FFF2-40B4-BE49-F238E27FC236}">
              <a16:creationId xmlns:a16="http://schemas.microsoft.com/office/drawing/2014/main" id="{E7E36674-65FA-1608-3D22-C74A91FA7356}"/>
            </a:ext>
          </a:extLst>
        </xdr:cNvPr>
        <xdr:cNvSpPr txBox="1"/>
      </xdr:nvSpPr>
      <xdr:spPr>
        <a:xfrm>
          <a:off x="9992360" y="6328601"/>
          <a:ext cx="8025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Phase III Failure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19</xdr:row>
      <xdr:rowOff>174625</xdr:rowOff>
    </xdr:from>
    <xdr:to>
      <xdr:col>7</xdr:col>
      <xdr:colOff>47626</xdr:colOff>
      <xdr:row>22</xdr:row>
      <xdr:rowOff>6362</xdr:rowOff>
    </xdr:to>
    <xdr:sp macro="" textlink="">
      <xdr:nvSpPr>
        <xdr:cNvPr id="157" name="MC_BR_C_market_approved_T_blockbuster">
          <a:extLst>
            <a:ext uri="{FF2B5EF4-FFF2-40B4-BE49-F238E27FC236}">
              <a16:creationId xmlns:a16="http://schemas.microsoft.com/office/drawing/2014/main" id="{C3A8DD40-9A4E-EC74-7AFF-F73EC77B92CA}"/>
            </a:ext>
          </a:extLst>
        </xdr:cNvPr>
        <xdr:cNvSpPr/>
      </xdr:nvSpPr>
      <xdr:spPr>
        <a:xfrm>
          <a:off x="12339444" y="3736975"/>
          <a:ext cx="2357632" cy="403237"/>
        </a:xfrm>
        <a:custGeom>
          <a:avLst/>
          <a:gdLst/>
          <a:ahLst/>
          <a:cxnLst/>
          <a:rect l="0" t="0" r="0" b="0"/>
          <a:pathLst>
            <a:path w="235763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357631" y="0"/>
              </a:lnTo>
              <a:lnTo>
                <a:pt x="235763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19</xdr:row>
      <xdr:rowOff>99251</xdr:rowOff>
    </xdr:from>
    <xdr:ext cx="930768" cy="182550"/>
    <xdr:sp macro="_xll.MC_OnBranchLabelClick" textlink="">
      <xdr:nvSpPr>
        <xdr:cNvPr id="158" name="MC_BN_C_market_approved_T_blockbuster">
          <a:extLst>
            <a:ext uri="{FF2B5EF4-FFF2-40B4-BE49-F238E27FC236}">
              <a16:creationId xmlns:a16="http://schemas.microsoft.com/office/drawing/2014/main" id="{57F8A13E-870D-5534-5E9F-47D53D3754C6}"/>
            </a:ext>
          </a:extLst>
        </xdr:cNvPr>
        <xdr:cNvSpPr txBox="1"/>
      </xdr:nvSpPr>
      <xdr:spPr>
        <a:xfrm>
          <a:off x="12549822" y="3661601"/>
          <a:ext cx="9307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Blockbuster (&gt;$1B)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21</xdr:row>
      <xdr:rowOff>184139</xdr:rowOff>
    </xdr:from>
    <xdr:to>
      <xdr:col>7</xdr:col>
      <xdr:colOff>47626</xdr:colOff>
      <xdr:row>24</xdr:row>
      <xdr:rowOff>15876</xdr:rowOff>
    </xdr:to>
    <xdr:sp macro="" textlink="">
      <xdr:nvSpPr>
        <xdr:cNvPr id="159" name="MC_BR_C_market_approved_T_strong_sales">
          <a:extLst>
            <a:ext uri="{FF2B5EF4-FFF2-40B4-BE49-F238E27FC236}">
              <a16:creationId xmlns:a16="http://schemas.microsoft.com/office/drawing/2014/main" id="{BEB20725-8E28-6524-2FAB-5CC5623AF735}"/>
            </a:ext>
          </a:extLst>
        </xdr:cNvPr>
        <xdr:cNvSpPr/>
      </xdr:nvSpPr>
      <xdr:spPr>
        <a:xfrm>
          <a:off x="12339444" y="4127489"/>
          <a:ext cx="2357632" cy="403237"/>
        </a:xfrm>
        <a:custGeom>
          <a:avLst/>
          <a:gdLst/>
          <a:ahLst/>
          <a:cxnLst/>
          <a:rect l="0" t="0" r="0" b="0"/>
          <a:pathLst>
            <a:path w="235763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357631" y="371486"/>
              </a:lnTo>
              <a:lnTo>
                <a:pt x="235763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23</xdr:row>
      <xdr:rowOff>99251</xdr:rowOff>
    </xdr:from>
    <xdr:ext cx="642868" cy="182550"/>
    <xdr:sp macro="_xll.MC_OnBranchLabelClick" textlink="">
      <xdr:nvSpPr>
        <xdr:cNvPr id="160" name="MC_BN_C_market_approved_T_strong_sales">
          <a:extLst>
            <a:ext uri="{FF2B5EF4-FFF2-40B4-BE49-F238E27FC236}">
              <a16:creationId xmlns:a16="http://schemas.microsoft.com/office/drawing/2014/main" id="{83B3AFDA-32D6-EE69-0670-17AF05534F78}"/>
            </a:ext>
          </a:extLst>
        </xdr:cNvPr>
        <xdr:cNvSpPr txBox="1"/>
      </xdr:nvSpPr>
      <xdr:spPr>
        <a:xfrm>
          <a:off x="12549822" y="4423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75042</xdr:colOff>
      <xdr:row>21</xdr:row>
      <xdr:rowOff>187109</xdr:rowOff>
    </xdr:from>
    <xdr:to>
      <xdr:col>7</xdr:col>
      <xdr:colOff>47626</xdr:colOff>
      <xdr:row>26</xdr:row>
      <xdr:rowOff>15876</xdr:rowOff>
    </xdr:to>
    <xdr:sp macro="" textlink="">
      <xdr:nvSpPr>
        <xdr:cNvPr id="161" name="MC_BR_C_market_approved_T_moderate_sales">
          <a:extLst>
            <a:ext uri="{FF2B5EF4-FFF2-40B4-BE49-F238E27FC236}">
              <a16:creationId xmlns:a16="http://schemas.microsoft.com/office/drawing/2014/main" id="{DB5B8B4C-14F7-916C-CD0D-FA28C08417E5}"/>
            </a:ext>
          </a:extLst>
        </xdr:cNvPr>
        <xdr:cNvSpPr/>
      </xdr:nvSpPr>
      <xdr:spPr>
        <a:xfrm>
          <a:off x="12338480" y="4130459"/>
          <a:ext cx="2358596" cy="781267"/>
        </a:xfrm>
        <a:custGeom>
          <a:avLst/>
          <a:gdLst/>
          <a:ahLst/>
          <a:cxnLst/>
          <a:rect l="0" t="0" r="0" b="0"/>
          <a:pathLst>
            <a:path w="235859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358595" y="749516"/>
              </a:lnTo>
              <a:lnTo>
                <a:pt x="235859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25</xdr:row>
      <xdr:rowOff>99251</xdr:rowOff>
    </xdr:from>
    <xdr:ext cx="774058" cy="182550"/>
    <xdr:sp macro="_xll.MC_OnBranchLabelClick" textlink="">
      <xdr:nvSpPr>
        <xdr:cNvPr id="162" name="MC_BN_C_market_approved_T_moderate_sales">
          <a:extLst>
            <a:ext uri="{FF2B5EF4-FFF2-40B4-BE49-F238E27FC236}">
              <a16:creationId xmlns:a16="http://schemas.microsoft.com/office/drawing/2014/main" id="{44C3EFFC-4018-185A-3169-41B7E3F8CBA7}"/>
            </a:ext>
          </a:extLst>
        </xdr:cNvPr>
        <xdr:cNvSpPr txBox="1"/>
      </xdr:nvSpPr>
      <xdr:spPr>
        <a:xfrm>
          <a:off x="12549822" y="4804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74841</xdr:colOff>
      <xdr:row>21</xdr:row>
      <xdr:rowOff>188210</xdr:rowOff>
    </xdr:from>
    <xdr:to>
      <xdr:col>7</xdr:col>
      <xdr:colOff>47626</xdr:colOff>
      <xdr:row>28</xdr:row>
      <xdr:rowOff>15876</xdr:rowOff>
    </xdr:to>
    <xdr:sp macro="" textlink="">
      <xdr:nvSpPr>
        <xdr:cNvPr id="163" name="MC_BR_C_market_approved_T_below_sales">
          <a:extLst>
            <a:ext uri="{FF2B5EF4-FFF2-40B4-BE49-F238E27FC236}">
              <a16:creationId xmlns:a16="http://schemas.microsoft.com/office/drawing/2014/main" id="{E9DEF370-413C-9C3C-3B96-FAA55A3C5758}"/>
            </a:ext>
          </a:extLst>
        </xdr:cNvPr>
        <xdr:cNvSpPr/>
      </xdr:nvSpPr>
      <xdr:spPr>
        <a:xfrm>
          <a:off x="12338279" y="4131560"/>
          <a:ext cx="2358797" cy="1161166"/>
        </a:xfrm>
        <a:custGeom>
          <a:avLst/>
          <a:gdLst/>
          <a:ahLst/>
          <a:cxnLst/>
          <a:rect l="0" t="0" r="0" b="0"/>
          <a:pathLst>
            <a:path w="2358797" h="1161166">
              <a:moveTo>
                <a:pt x="31419" y="0"/>
              </a:moveTo>
              <a:lnTo>
                <a:pt x="198043" y="1143000"/>
              </a:lnTo>
              <a:lnTo>
                <a:pt x="182334" y="1129415"/>
              </a:lnTo>
              <a:lnTo>
                <a:pt x="2358796" y="1129415"/>
              </a:lnTo>
              <a:lnTo>
                <a:pt x="2358796" y="1161165"/>
              </a:lnTo>
              <a:lnTo>
                <a:pt x="182334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27</xdr:row>
      <xdr:rowOff>99251</xdr:rowOff>
    </xdr:from>
    <xdr:ext cx="950773" cy="182550"/>
    <xdr:sp macro="_xll.MC_OnBranchLabelClick" textlink="">
      <xdr:nvSpPr>
        <xdr:cNvPr id="164" name="MC_BN_C_market_approved_T_below_sales">
          <a:extLst>
            <a:ext uri="{FF2B5EF4-FFF2-40B4-BE49-F238E27FC236}">
              <a16:creationId xmlns:a16="http://schemas.microsoft.com/office/drawing/2014/main" id="{DD9C6BDB-18FB-7346-1C9A-159E13F97804}"/>
            </a:ext>
          </a:extLst>
        </xdr:cNvPr>
        <xdr:cNvSpPr txBox="1"/>
      </xdr:nvSpPr>
      <xdr:spPr>
        <a:xfrm>
          <a:off x="12549822" y="5185601"/>
          <a:ext cx="9507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43</xdr:row>
      <xdr:rowOff>184150</xdr:rowOff>
    </xdr:from>
    <xdr:to>
      <xdr:col>5</xdr:col>
      <xdr:colOff>47626</xdr:colOff>
      <xdr:row>50</xdr:row>
      <xdr:rowOff>917</xdr:rowOff>
    </xdr:to>
    <xdr:sp macro="" textlink="">
      <xdr:nvSpPr>
        <xdr:cNvPr id="165" name="MC_BR_D_phase3_moderate_C_phase3_moderate">
          <a:extLst>
            <a:ext uri="{FF2B5EF4-FFF2-40B4-BE49-F238E27FC236}">
              <a16:creationId xmlns:a16="http://schemas.microsoft.com/office/drawing/2014/main" id="{162A2376-5860-505C-71F1-EE06C419F788}"/>
            </a:ext>
          </a:extLst>
        </xdr:cNvPr>
        <xdr:cNvSpPr/>
      </xdr:nvSpPr>
      <xdr:spPr>
        <a:xfrm>
          <a:off x="7313743" y="8318500"/>
          <a:ext cx="2439858" cy="1150267"/>
        </a:xfrm>
        <a:custGeom>
          <a:avLst/>
          <a:gdLst/>
          <a:ahLst/>
          <a:cxnLst/>
          <a:rect l="0" t="0" r="0" b="0"/>
          <a:pathLst>
            <a:path w="2439858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439857" y="0"/>
              </a:lnTo>
              <a:lnTo>
                <a:pt x="2439857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43</xdr:row>
      <xdr:rowOff>99251</xdr:rowOff>
    </xdr:from>
    <xdr:ext cx="985270" cy="182550"/>
    <xdr:sp macro="_xll.MC_OnBranchLabelClick" textlink="">
      <xdr:nvSpPr>
        <xdr:cNvPr id="166" name="MC_BN_D_phase3_moderate_C_phase3_moderate">
          <a:extLst>
            <a:ext uri="{FF2B5EF4-FFF2-40B4-BE49-F238E27FC236}">
              <a16:creationId xmlns:a16="http://schemas.microsoft.com/office/drawing/2014/main" id="{D678FC96-EA1D-B645-103E-999B9F7B5BB5}"/>
            </a:ext>
          </a:extLst>
        </xdr:cNvPr>
        <xdr:cNvSpPr txBox="1"/>
      </xdr:nvSpPr>
      <xdr:spPr>
        <a:xfrm>
          <a:off x="7515860" y="8233601"/>
          <a:ext cx="9852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Proceed to Phase III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49</xdr:row>
      <xdr:rowOff>187109</xdr:rowOff>
    </xdr:from>
    <xdr:to>
      <xdr:col>5</xdr:col>
      <xdr:colOff>47626</xdr:colOff>
      <xdr:row>54</xdr:row>
      <xdr:rowOff>15876</xdr:rowOff>
    </xdr:to>
    <xdr:sp macro="" textlink="">
      <xdr:nvSpPr>
        <xdr:cNvPr id="167" name="MC_BR_D_phase3_moderate_C_adaptive">
          <a:extLst>
            <a:ext uri="{FF2B5EF4-FFF2-40B4-BE49-F238E27FC236}">
              <a16:creationId xmlns:a16="http://schemas.microsoft.com/office/drawing/2014/main" id="{6294D993-09A9-7867-D0A9-D74574FBB9B2}"/>
            </a:ext>
          </a:extLst>
        </xdr:cNvPr>
        <xdr:cNvSpPr/>
      </xdr:nvSpPr>
      <xdr:spPr>
        <a:xfrm>
          <a:off x="7304518" y="9464459"/>
          <a:ext cx="2449083" cy="781267"/>
        </a:xfrm>
        <a:custGeom>
          <a:avLst/>
          <a:gdLst/>
          <a:ahLst/>
          <a:cxnLst/>
          <a:rect l="0" t="0" r="0" b="0"/>
          <a:pathLst>
            <a:path w="2449083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449082" y="749516"/>
              </a:lnTo>
              <a:lnTo>
                <a:pt x="2449082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1030475" cy="182550"/>
    <xdr:sp macro="_xll.MC_OnBranchLabelClick" textlink="">
      <xdr:nvSpPr>
        <xdr:cNvPr id="168" name="MC_BN_D_phase3_moderate_C_adaptive">
          <a:extLst>
            <a:ext uri="{FF2B5EF4-FFF2-40B4-BE49-F238E27FC236}">
              <a16:creationId xmlns:a16="http://schemas.microsoft.com/office/drawing/2014/main" id="{1200EB18-36F0-705C-75A0-45D31666D4B2}"/>
            </a:ext>
          </a:extLst>
        </xdr:cNvPr>
        <xdr:cNvSpPr txBox="1"/>
      </xdr:nvSpPr>
      <xdr:spPr>
        <a:xfrm>
          <a:off x="7515860" y="10138601"/>
          <a:ext cx="10304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Adaptive Trial Design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49</xdr:row>
      <xdr:rowOff>189947</xdr:rowOff>
    </xdr:from>
    <xdr:to>
      <xdr:col>5</xdr:col>
      <xdr:colOff>47626</xdr:colOff>
      <xdr:row>60</xdr:row>
      <xdr:rowOff>6351</xdr:rowOff>
    </xdr:to>
    <xdr:sp macro="" textlink="">
      <xdr:nvSpPr>
        <xdr:cNvPr id="169" name="MC_BR_D_phase3_moderate_T_partner_moderate">
          <a:extLst>
            <a:ext uri="{FF2B5EF4-FFF2-40B4-BE49-F238E27FC236}">
              <a16:creationId xmlns:a16="http://schemas.microsoft.com/office/drawing/2014/main" id="{E505F039-3E0A-D3D2-D79E-D5237ECEA732}"/>
            </a:ext>
          </a:extLst>
        </xdr:cNvPr>
        <xdr:cNvSpPr/>
      </xdr:nvSpPr>
      <xdr:spPr>
        <a:xfrm>
          <a:off x="7313700" y="9467297"/>
          <a:ext cx="2439901" cy="1911904"/>
        </a:xfrm>
        <a:custGeom>
          <a:avLst/>
          <a:gdLst/>
          <a:ahLst/>
          <a:cxnLst/>
          <a:rect l="0" t="0" r="0" b="0"/>
          <a:pathLst>
            <a:path w="2439901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439900" y="1899203"/>
              </a:lnTo>
              <a:lnTo>
                <a:pt x="243990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625620" cy="182550"/>
    <xdr:sp macro="_xll.MC_OnBranchLabelClick" textlink="">
      <xdr:nvSpPr>
        <xdr:cNvPr id="170" name="MC_BN_D_phase3_moderate_T_partner_moderate">
          <a:extLst>
            <a:ext uri="{FF2B5EF4-FFF2-40B4-BE49-F238E27FC236}">
              <a16:creationId xmlns:a16="http://schemas.microsoft.com/office/drawing/2014/main" id="{9022B0DE-2E81-4370-DF65-FABCB72A69CA}"/>
            </a:ext>
          </a:extLst>
        </xdr:cNvPr>
        <xdr:cNvSpPr txBox="1"/>
      </xdr:nvSpPr>
      <xdr:spPr>
        <a:xfrm>
          <a:off x="7515860" y="11281601"/>
          <a:ext cx="6256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Now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41</xdr:row>
      <xdr:rowOff>184150</xdr:rowOff>
    </xdr:from>
    <xdr:to>
      <xdr:col>6</xdr:col>
      <xdr:colOff>47626</xdr:colOff>
      <xdr:row>44</xdr:row>
      <xdr:rowOff>2545</xdr:rowOff>
    </xdr:to>
    <xdr:sp macro="" textlink="">
      <xdr:nvSpPr>
        <xdr:cNvPr id="171" name="MC_BR_C_phase3_moderate_T_mod_approved">
          <a:extLst>
            <a:ext uri="{FF2B5EF4-FFF2-40B4-BE49-F238E27FC236}">
              <a16:creationId xmlns:a16="http://schemas.microsoft.com/office/drawing/2014/main" id="{3C801681-A30A-A08B-7AF0-7B729E6D553D}"/>
            </a:ext>
          </a:extLst>
        </xdr:cNvPr>
        <xdr:cNvSpPr/>
      </xdr:nvSpPr>
      <xdr:spPr>
        <a:xfrm>
          <a:off x="9790708" y="7937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460319" cy="182550"/>
    <xdr:sp macro="_xll.MC_OnBranchLabelClick" textlink="">
      <xdr:nvSpPr>
        <xdr:cNvPr id="172" name="MC_BN_C_phase3_moderate_T_mod_approved">
          <a:extLst>
            <a:ext uri="{FF2B5EF4-FFF2-40B4-BE49-F238E27FC236}">
              <a16:creationId xmlns:a16="http://schemas.microsoft.com/office/drawing/2014/main" id="{61045035-C959-EC4A-A278-69D44553927E}"/>
            </a:ext>
          </a:extLst>
        </xdr:cNvPr>
        <xdr:cNvSpPr txBox="1"/>
      </xdr:nvSpPr>
      <xdr:spPr>
        <a:xfrm>
          <a:off x="9992360" y="7852601"/>
          <a:ext cx="4603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43</xdr:row>
      <xdr:rowOff>187956</xdr:rowOff>
    </xdr:from>
    <xdr:to>
      <xdr:col>6</xdr:col>
      <xdr:colOff>47626</xdr:colOff>
      <xdr:row>46</xdr:row>
      <xdr:rowOff>6351</xdr:rowOff>
    </xdr:to>
    <xdr:sp macro="" textlink="">
      <xdr:nvSpPr>
        <xdr:cNvPr id="173" name="MC_BR_C_phase3_moderate_T_mod_crl">
          <a:extLst>
            <a:ext uri="{FF2B5EF4-FFF2-40B4-BE49-F238E27FC236}">
              <a16:creationId xmlns:a16="http://schemas.microsoft.com/office/drawing/2014/main" id="{803CE5C2-6CAD-2337-1E1E-E4E6BC56E74A}"/>
            </a:ext>
          </a:extLst>
        </xdr:cNvPr>
        <xdr:cNvSpPr/>
      </xdr:nvSpPr>
      <xdr:spPr>
        <a:xfrm>
          <a:off x="9790708" y="8322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1275990" cy="182550"/>
    <xdr:sp macro="_xll.MC_OnBranchLabelClick" textlink="">
      <xdr:nvSpPr>
        <xdr:cNvPr id="174" name="MC_BN_C_phase3_moderate_T_mod_crl">
          <a:extLst>
            <a:ext uri="{FF2B5EF4-FFF2-40B4-BE49-F238E27FC236}">
              <a16:creationId xmlns:a16="http://schemas.microsoft.com/office/drawing/2014/main" id="{FF2292F2-9BF3-C91E-1BCF-B36072BC7C3A}"/>
            </a:ext>
          </a:extLst>
        </xdr:cNvPr>
        <xdr:cNvSpPr txBox="1"/>
      </xdr:nvSpPr>
      <xdr:spPr>
        <a:xfrm>
          <a:off x="9992360" y="8614601"/>
          <a:ext cx="12759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Complete Response Letter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43</xdr:row>
      <xdr:rowOff>189143</xdr:rowOff>
    </xdr:from>
    <xdr:to>
      <xdr:col>6</xdr:col>
      <xdr:colOff>47626</xdr:colOff>
      <xdr:row>48</xdr:row>
      <xdr:rowOff>6351</xdr:rowOff>
    </xdr:to>
    <xdr:sp macro="" textlink="">
      <xdr:nvSpPr>
        <xdr:cNvPr id="175" name="MC_BR_C_phase3_moderate_T_mod_fail">
          <a:extLst>
            <a:ext uri="{FF2B5EF4-FFF2-40B4-BE49-F238E27FC236}">
              <a16:creationId xmlns:a16="http://schemas.microsoft.com/office/drawing/2014/main" id="{5136E3D6-5B64-0EFE-AE26-919C7DB09A37}"/>
            </a:ext>
          </a:extLst>
        </xdr:cNvPr>
        <xdr:cNvSpPr/>
      </xdr:nvSpPr>
      <xdr:spPr>
        <a:xfrm>
          <a:off x="9790323" y="8323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368947" cy="182550"/>
    <xdr:sp macro="_xll.MC_OnBranchLabelClick" textlink="">
      <xdr:nvSpPr>
        <xdr:cNvPr id="176" name="MC_BN_C_phase3_moderate_T_mod_fail">
          <a:extLst>
            <a:ext uri="{FF2B5EF4-FFF2-40B4-BE49-F238E27FC236}">
              <a16:creationId xmlns:a16="http://schemas.microsoft.com/office/drawing/2014/main" id="{43D35A43-207B-FADB-5637-79E3DEBDC57B}"/>
            </a:ext>
          </a:extLst>
        </xdr:cNvPr>
        <xdr:cNvSpPr txBox="1"/>
      </xdr:nvSpPr>
      <xdr:spPr>
        <a:xfrm>
          <a:off x="9992360" y="8995601"/>
          <a:ext cx="3689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51</xdr:row>
      <xdr:rowOff>174625</xdr:rowOff>
    </xdr:from>
    <xdr:to>
      <xdr:col>6</xdr:col>
      <xdr:colOff>47626</xdr:colOff>
      <xdr:row>54</xdr:row>
      <xdr:rowOff>6362</xdr:rowOff>
    </xdr:to>
    <xdr:sp macro="" textlink="">
      <xdr:nvSpPr>
        <xdr:cNvPr id="177" name="MC_BR_C_adaptive_T_adaptive_ok">
          <a:extLst>
            <a:ext uri="{FF2B5EF4-FFF2-40B4-BE49-F238E27FC236}">
              <a16:creationId xmlns:a16="http://schemas.microsoft.com/office/drawing/2014/main" id="{23DCA55B-718A-1DDA-2A62-E91F9278FB85}"/>
            </a:ext>
          </a:extLst>
        </xdr:cNvPr>
        <xdr:cNvSpPr/>
      </xdr:nvSpPr>
      <xdr:spPr>
        <a:xfrm>
          <a:off x="9781981" y="9832975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2" y="0"/>
              </a:lnTo>
              <a:lnTo>
                <a:pt x="25290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51</xdr:row>
      <xdr:rowOff>99251</xdr:rowOff>
    </xdr:from>
    <xdr:ext cx="1036374" cy="182550"/>
    <xdr:sp macro="_xll.MC_OnBranchLabelClick" textlink="">
      <xdr:nvSpPr>
        <xdr:cNvPr id="178" name="MC_BN_C_adaptive_T_adaptive_ok">
          <a:extLst>
            <a:ext uri="{FF2B5EF4-FFF2-40B4-BE49-F238E27FC236}">
              <a16:creationId xmlns:a16="http://schemas.microsoft.com/office/drawing/2014/main" id="{30A1BDB4-2FCD-8D2F-E5D0-F40F7496BCC7}"/>
            </a:ext>
          </a:extLst>
        </xdr:cNvPr>
        <xdr:cNvSpPr txBox="1"/>
      </xdr:nvSpPr>
      <xdr:spPr>
        <a:xfrm>
          <a:off x="9992360" y="9757601"/>
          <a:ext cx="10363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Adapted Successfully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53</xdr:row>
      <xdr:rowOff>184139</xdr:rowOff>
    </xdr:from>
    <xdr:to>
      <xdr:col>6</xdr:col>
      <xdr:colOff>47626</xdr:colOff>
      <xdr:row>56</xdr:row>
      <xdr:rowOff>15876</xdr:rowOff>
    </xdr:to>
    <xdr:sp macro="" textlink="">
      <xdr:nvSpPr>
        <xdr:cNvPr id="179" name="MC_BR_C_adaptive_T_adaptive_inconc">
          <a:extLst>
            <a:ext uri="{FF2B5EF4-FFF2-40B4-BE49-F238E27FC236}">
              <a16:creationId xmlns:a16="http://schemas.microsoft.com/office/drawing/2014/main" id="{8A50825F-69FD-A845-7997-52FCA48DAA5A}"/>
            </a:ext>
          </a:extLst>
        </xdr:cNvPr>
        <xdr:cNvSpPr/>
      </xdr:nvSpPr>
      <xdr:spPr>
        <a:xfrm>
          <a:off x="9781981" y="10223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55</xdr:row>
      <xdr:rowOff>99251</xdr:rowOff>
    </xdr:from>
    <xdr:ext cx="619978" cy="182550"/>
    <xdr:sp macro="_xll.MC_OnBranchLabelClick" textlink="">
      <xdr:nvSpPr>
        <xdr:cNvPr id="180" name="MC_BN_C_adaptive_T_adaptive_inconc">
          <a:extLst>
            <a:ext uri="{FF2B5EF4-FFF2-40B4-BE49-F238E27FC236}">
              <a16:creationId xmlns:a16="http://schemas.microsoft.com/office/drawing/2014/main" id="{A048328D-60B1-E640-CC36-5B7EABD6BC41}"/>
            </a:ext>
          </a:extLst>
        </xdr:cNvPr>
        <xdr:cNvSpPr txBox="1"/>
      </xdr:nvSpPr>
      <xdr:spPr>
        <a:xfrm>
          <a:off x="9992360" y="10519601"/>
          <a:ext cx="619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Inconclusive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53</xdr:row>
      <xdr:rowOff>187109</xdr:rowOff>
    </xdr:from>
    <xdr:to>
      <xdr:col>6</xdr:col>
      <xdr:colOff>47626</xdr:colOff>
      <xdr:row>58</xdr:row>
      <xdr:rowOff>15876</xdr:rowOff>
    </xdr:to>
    <xdr:sp macro="" textlink="">
      <xdr:nvSpPr>
        <xdr:cNvPr id="181" name="MC_BR_C_adaptive_T_adaptive_stop">
          <a:extLst>
            <a:ext uri="{FF2B5EF4-FFF2-40B4-BE49-F238E27FC236}">
              <a16:creationId xmlns:a16="http://schemas.microsoft.com/office/drawing/2014/main" id="{5B3BD351-2019-8BDE-5443-C794C132F76A}"/>
            </a:ext>
          </a:extLst>
        </xdr:cNvPr>
        <xdr:cNvSpPr/>
      </xdr:nvSpPr>
      <xdr:spPr>
        <a:xfrm>
          <a:off x="9781018" y="10226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57</xdr:row>
      <xdr:rowOff>99251</xdr:rowOff>
    </xdr:from>
    <xdr:ext cx="910890" cy="182550"/>
    <xdr:sp macro="_xll.MC_OnBranchLabelClick" textlink="">
      <xdr:nvSpPr>
        <xdr:cNvPr id="182" name="MC_BN_C_adaptive_T_adaptive_stop">
          <a:extLst>
            <a:ext uri="{FF2B5EF4-FFF2-40B4-BE49-F238E27FC236}">
              <a16:creationId xmlns:a16="http://schemas.microsoft.com/office/drawing/2014/main" id="{CB837AD8-04DA-B8C8-0F73-06DB9DF23A33}"/>
            </a:ext>
          </a:extLst>
        </xdr:cNvPr>
        <xdr:cNvSpPr txBox="1"/>
      </xdr:nvSpPr>
      <xdr:spPr>
        <a:xfrm>
          <a:off x="9992360" y="10900601"/>
          <a:ext cx="9108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Stopped for Futility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63</xdr:row>
      <xdr:rowOff>174625</xdr:rowOff>
    </xdr:from>
    <xdr:to>
      <xdr:col>5</xdr:col>
      <xdr:colOff>47626</xdr:colOff>
      <xdr:row>70</xdr:row>
      <xdr:rowOff>2291</xdr:rowOff>
    </xdr:to>
    <xdr:sp macro="" textlink="">
      <xdr:nvSpPr>
        <xdr:cNvPr id="183" name="MC_BR_D_weak_signal_C_reformulate">
          <a:extLst>
            <a:ext uri="{FF2B5EF4-FFF2-40B4-BE49-F238E27FC236}">
              <a16:creationId xmlns:a16="http://schemas.microsoft.com/office/drawing/2014/main" id="{7362459D-67A5-91F3-9392-0D82AA1BE98F}"/>
            </a:ext>
          </a:extLst>
        </xdr:cNvPr>
        <xdr:cNvSpPr/>
      </xdr:nvSpPr>
      <xdr:spPr>
        <a:xfrm>
          <a:off x="7304317" y="12118975"/>
          <a:ext cx="2449284" cy="1161166"/>
        </a:xfrm>
        <a:custGeom>
          <a:avLst/>
          <a:gdLst/>
          <a:ahLst/>
          <a:cxnLst/>
          <a:rect l="0" t="0" r="0" b="0"/>
          <a:pathLst>
            <a:path w="2449284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449283" y="0"/>
              </a:lnTo>
              <a:lnTo>
                <a:pt x="2449283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984885" cy="182550"/>
    <xdr:sp macro="_xll.MC_OnBranchLabelClick" textlink="">
      <xdr:nvSpPr>
        <xdr:cNvPr id="184" name="MC_BN_D_weak_signal_C_reformulate">
          <a:extLst>
            <a:ext uri="{FF2B5EF4-FFF2-40B4-BE49-F238E27FC236}">
              <a16:creationId xmlns:a16="http://schemas.microsoft.com/office/drawing/2014/main" id="{7A511AEB-990E-28D2-75B2-666F6E59673E}"/>
            </a:ext>
          </a:extLst>
        </xdr:cNvPr>
        <xdr:cNvSpPr txBox="1"/>
      </xdr:nvSpPr>
      <xdr:spPr>
        <a:xfrm>
          <a:off x="7515860" y="12043601"/>
          <a:ext cx="9848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Reformulate &amp; Retry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69</xdr:row>
      <xdr:rowOff>189143</xdr:rowOff>
    </xdr:from>
    <xdr:to>
      <xdr:col>5</xdr:col>
      <xdr:colOff>47626</xdr:colOff>
      <xdr:row>74</xdr:row>
      <xdr:rowOff>6351</xdr:rowOff>
    </xdr:to>
    <xdr:sp macro="" textlink="">
      <xdr:nvSpPr>
        <xdr:cNvPr id="185" name="MC_BR_D_weak_signal_C_pivot">
          <a:extLst>
            <a:ext uri="{FF2B5EF4-FFF2-40B4-BE49-F238E27FC236}">
              <a16:creationId xmlns:a16="http://schemas.microsoft.com/office/drawing/2014/main" id="{E42D4AEC-D120-40CE-29E5-FFA412E0908E}"/>
            </a:ext>
          </a:extLst>
        </xdr:cNvPr>
        <xdr:cNvSpPr/>
      </xdr:nvSpPr>
      <xdr:spPr>
        <a:xfrm>
          <a:off x="7313823" y="13276493"/>
          <a:ext cx="2439778" cy="769708"/>
        </a:xfrm>
        <a:custGeom>
          <a:avLst/>
          <a:gdLst/>
          <a:ahLst/>
          <a:cxnLst/>
          <a:rect l="0" t="0" r="0" b="0"/>
          <a:pathLst>
            <a:path w="2439778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9777" y="757007"/>
              </a:lnTo>
              <a:lnTo>
                <a:pt x="2439777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73</xdr:row>
      <xdr:rowOff>99250</xdr:rowOff>
    </xdr:from>
    <xdr:ext cx="1099083" cy="182550"/>
    <xdr:sp macro="_xll.MC_OnBranchLabelClick" textlink="">
      <xdr:nvSpPr>
        <xdr:cNvPr id="186" name="MC_BN_D_weak_signal_C_pivot">
          <a:extLst>
            <a:ext uri="{FF2B5EF4-FFF2-40B4-BE49-F238E27FC236}">
              <a16:creationId xmlns:a16="http://schemas.microsoft.com/office/drawing/2014/main" id="{0ACFC21B-3F3A-8F6F-3653-184BB75F1E09}"/>
            </a:ext>
          </a:extLst>
        </xdr:cNvPr>
        <xdr:cNvSpPr txBox="1"/>
      </xdr:nvSpPr>
      <xdr:spPr>
        <a:xfrm>
          <a:off x="7515860" y="13948600"/>
          <a:ext cx="10990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to New Indication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69</xdr:row>
      <xdr:rowOff>189947</xdr:rowOff>
    </xdr:from>
    <xdr:to>
      <xdr:col>5</xdr:col>
      <xdr:colOff>47626</xdr:colOff>
      <xdr:row>80</xdr:row>
      <xdr:rowOff>6351</xdr:rowOff>
    </xdr:to>
    <xdr:sp macro="" textlink="">
      <xdr:nvSpPr>
        <xdr:cNvPr id="187" name="MC_BR_D_weak_signal_T_abandon_weak">
          <a:extLst>
            <a:ext uri="{FF2B5EF4-FFF2-40B4-BE49-F238E27FC236}">
              <a16:creationId xmlns:a16="http://schemas.microsoft.com/office/drawing/2014/main" id="{2A08B681-B49E-1D21-10F9-E1BA5AF76B3F}"/>
            </a:ext>
          </a:extLst>
        </xdr:cNvPr>
        <xdr:cNvSpPr/>
      </xdr:nvSpPr>
      <xdr:spPr>
        <a:xfrm>
          <a:off x="7313700" y="13277297"/>
          <a:ext cx="2439901" cy="1911904"/>
        </a:xfrm>
        <a:custGeom>
          <a:avLst/>
          <a:gdLst/>
          <a:ahLst/>
          <a:cxnLst/>
          <a:rect l="0" t="0" r="0" b="0"/>
          <a:pathLst>
            <a:path w="2439901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439900" y="1899203"/>
              </a:lnTo>
              <a:lnTo>
                <a:pt x="243990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79</xdr:row>
      <xdr:rowOff>99250</xdr:rowOff>
    </xdr:from>
    <xdr:ext cx="466218" cy="182550"/>
    <xdr:sp macro="_xll.MC_OnBranchLabelClick" textlink="">
      <xdr:nvSpPr>
        <xdr:cNvPr id="188" name="MC_BN_D_weak_signal_T_abandon_weak">
          <a:extLst>
            <a:ext uri="{FF2B5EF4-FFF2-40B4-BE49-F238E27FC236}">
              <a16:creationId xmlns:a16="http://schemas.microsoft.com/office/drawing/2014/main" id="{D54CE4D2-BCA0-9E95-A4CA-C0D87583EEAD}"/>
            </a:ext>
          </a:extLst>
        </xdr:cNvPr>
        <xdr:cNvSpPr txBox="1"/>
      </xdr:nvSpPr>
      <xdr:spPr>
        <a:xfrm>
          <a:off x="7515860" y="15091600"/>
          <a:ext cx="4662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Abandon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61</xdr:row>
      <xdr:rowOff>174625</xdr:rowOff>
    </xdr:from>
    <xdr:to>
      <xdr:col>6</xdr:col>
      <xdr:colOff>47626</xdr:colOff>
      <xdr:row>64</xdr:row>
      <xdr:rowOff>6362</xdr:rowOff>
    </xdr:to>
    <xdr:sp macro="" textlink="">
      <xdr:nvSpPr>
        <xdr:cNvPr id="189" name="MC_BR_C_reformulate_T_reform_improved">
          <a:extLst>
            <a:ext uri="{FF2B5EF4-FFF2-40B4-BE49-F238E27FC236}">
              <a16:creationId xmlns:a16="http://schemas.microsoft.com/office/drawing/2014/main" id="{AE525010-5ED3-AD3B-BABA-25324E640D33}"/>
            </a:ext>
          </a:extLst>
        </xdr:cNvPr>
        <xdr:cNvSpPr/>
      </xdr:nvSpPr>
      <xdr:spPr>
        <a:xfrm>
          <a:off x="9781981" y="11737975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2" y="0"/>
              </a:lnTo>
              <a:lnTo>
                <a:pt x="25290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61</xdr:row>
      <xdr:rowOff>99251</xdr:rowOff>
    </xdr:from>
    <xdr:ext cx="870879" cy="182550"/>
    <xdr:sp macro="_xll.MC_OnBranchLabelClick" textlink="">
      <xdr:nvSpPr>
        <xdr:cNvPr id="190" name="MC_BN_C_reformulate_T_reform_improved">
          <a:extLst>
            <a:ext uri="{FF2B5EF4-FFF2-40B4-BE49-F238E27FC236}">
              <a16:creationId xmlns:a16="http://schemas.microsoft.com/office/drawing/2014/main" id="{E5647B2D-A526-D9A9-9365-1AB6F4C6D337}"/>
            </a:ext>
          </a:extLst>
        </xdr:cNvPr>
        <xdr:cNvSpPr txBox="1"/>
      </xdr:nvSpPr>
      <xdr:spPr>
        <a:xfrm>
          <a:off x="9992360" y="11662601"/>
          <a:ext cx="8708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Improved Efficacy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63</xdr:row>
      <xdr:rowOff>184139</xdr:rowOff>
    </xdr:from>
    <xdr:to>
      <xdr:col>6</xdr:col>
      <xdr:colOff>47626</xdr:colOff>
      <xdr:row>66</xdr:row>
      <xdr:rowOff>15876</xdr:rowOff>
    </xdr:to>
    <xdr:sp macro="" textlink="">
      <xdr:nvSpPr>
        <xdr:cNvPr id="191" name="MC_BR_C_reformulate_T_reform_same">
          <a:extLst>
            <a:ext uri="{FF2B5EF4-FFF2-40B4-BE49-F238E27FC236}">
              <a16:creationId xmlns:a16="http://schemas.microsoft.com/office/drawing/2014/main" id="{90EFEDBD-CDC1-6229-956F-CF93008F56A1}"/>
            </a:ext>
          </a:extLst>
        </xdr:cNvPr>
        <xdr:cNvSpPr/>
      </xdr:nvSpPr>
      <xdr:spPr>
        <a:xfrm>
          <a:off x="9781981" y="12128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65</xdr:row>
      <xdr:rowOff>99251</xdr:rowOff>
    </xdr:from>
    <xdr:ext cx="813877" cy="182550"/>
    <xdr:sp macro="_xll.MC_OnBranchLabelClick" textlink="">
      <xdr:nvSpPr>
        <xdr:cNvPr id="192" name="MC_BN_C_reformulate_T_reform_same">
          <a:extLst>
            <a:ext uri="{FF2B5EF4-FFF2-40B4-BE49-F238E27FC236}">
              <a16:creationId xmlns:a16="http://schemas.microsoft.com/office/drawing/2014/main" id="{06D6BAA4-DBE6-33E5-CFC0-15D52A1CAADC}"/>
            </a:ext>
          </a:extLst>
        </xdr:cNvPr>
        <xdr:cNvSpPr txBox="1"/>
      </xdr:nvSpPr>
      <xdr:spPr>
        <a:xfrm>
          <a:off x="9992360" y="12424601"/>
          <a:ext cx="8138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 Improvement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63</xdr:row>
      <xdr:rowOff>187109</xdr:rowOff>
    </xdr:from>
    <xdr:to>
      <xdr:col>6</xdr:col>
      <xdr:colOff>47626</xdr:colOff>
      <xdr:row>68</xdr:row>
      <xdr:rowOff>15876</xdr:rowOff>
    </xdr:to>
    <xdr:sp macro="" textlink="">
      <xdr:nvSpPr>
        <xdr:cNvPr id="193" name="MC_BR_C_reformulate_T_reform_safety">
          <a:extLst>
            <a:ext uri="{FF2B5EF4-FFF2-40B4-BE49-F238E27FC236}">
              <a16:creationId xmlns:a16="http://schemas.microsoft.com/office/drawing/2014/main" id="{D008DEB0-E426-A6DB-3503-BB5CA4608404}"/>
            </a:ext>
          </a:extLst>
        </xdr:cNvPr>
        <xdr:cNvSpPr/>
      </xdr:nvSpPr>
      <xdr:spPr>
        <a:xfrm>
          <a:off x="9781018" y="12131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67</xdr:row>
      <xdr:rowOff>99251</xdr:rowOff>
    </xdr:from>
    <xdr:ext cx="853823" cy="182550"/>
    <xdr:sp macro="_xll.MC_OnBranchLabelClick" textlink="">
      <xdr:nvSpPr>
        <xdr:cNvPr id="194" name="MC_BN_C_reformulate_T_reform_safety">
          <a:extLst>
            <a:ext uri="{FF2B5EF4-FFF2-40B4-BE49-F238E27FC236}">
              <a16:creationId xmlns:a16="http://schemas.microsoft.com/office/drawing/2014/main" id="{7936AD58-C061-3C81-5EB5-05384900AF09}"/>
            </a:ext>
          </a:extLst>
        </xdr:cNvPr>
        <xdr:cNvSpPr txBox="1"/>
      </xdr:nvSpPr>
      <xdr:spPr>
        <a:xfrm>
          <a:off x="9992360" y="12805601"/>
          <a:ext cx="8538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New Safety Issue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71</xdr:row>
      <xdr:rowOff>184150</xdr:rowOff>
    </xdr:from>
    <xdr:to>
      <xdr:col>6</xdr:col>
      <xdr:colOff>47626</xdr:colOff>
      <xdr:row>74</xdr:row>
      <xdr:rowOff>2545</xdr:rowOff>
    </xdr:to>
    <xdr:sp macro="" textlink="">
      <xdr:nvSpPr>
        <xdr:cNvPr id="195" name="MC_BR_C_pivot_T_pivot_promise">
          <a:extLst>
            <a:ext uri="{FF2B5EF4-FFF2-40B4-BE49-F238E27FC236}">
              <a16:creationId xmlns:a16="http://schemas.microsoft.com/office/drawing/2014/main" id="{4AA197D0-B486-7673-2368-866EBC3DFCD4}"/>
            </a:ext>
          </a:extLst>
        </xdr:cNvPr>
        <xdr:cNvSpPr/>
      </xdr:nvSpPr>
      <xdr:spPr>
        <a:xfrm>
          <a:off x="9790708" y="13652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71</xdr:row>
      <xdr:rowOff>99250</xdr:rowOff>
    </xdr:from>
    <xdr:ext cx="768095" cy="182550"/>
    <xdr:sp macro="_xll.MC_OnBranchLabelClick" textlink="">
      <xdr:nvSpPr>
        <xdr:cNvPr id="196" name="MC_BN_C_pivot_T_pivot_promise">
          <a:extLst>
            <a:ext uri="{FF2B5EF4-FFF2-40B4-BE49-F238E27FC236}">
              <a16:creationId xmlns:a16="http://schemas.microsoft.com/office/drawing/2014/main" id="{DA428495-F95B-1DDA-7657-528A75A089A1}"/>
            </a:ext>
          </a:extLst>
        </xdr:cNvPr>
        <xdr:cNvSpPr txBox="1"/>
      </xdr:nvSpPr>
      <xdr:spPr>
        <a:xfrm>
          <a:off x="9992360" y="13567600"/>
          <a:ext cx="7680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Shows Promise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73</xdr:row>
      <xdr:rowOff>187956</xdr:rowOff>
    </xdr:from>
    <xdr:to>
      <xdr:col>6</xdr:col>
      <xdr:colOff>47626</xdr:colOff>
      <xdr:row>76</xdr:row>
      <xdr:rowOff>6351</xdr:rowOff>
    </xdr:to>
    <xdr:sp macro="" textlink="">
      <xdr:nvSpPr>
        <xdr:cNvPr id="197" name="MC_BR_C_pivot_T_pivot_marginal">
          <a:extLst>
            <a:ext uri="{FF2B5EF4-FFF2-40B4-BE49-F238E27FC236}">
              <a16:creationId xmlns:a16="http://schemas.microsoft.com/office/drawing/2014/main" id="{48678A1C-5EA7-CFF0-454D-A3325FBBCADF}"/>
            </a:ext>
          </a:extLst>
        </xdr:cNvPr>
        <xdr:cNvSpPr/>
      </xdr:nvSpPr>
      <xdr:spPr>
        <a:xfrm>
          <a:off x="9790708" y="14037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75</xdr:row>
      <xdr:rowOff>99250</xdr:rowOff>
    </xdr:from>
    <xdr:ext cx="448841" cy="182550"/>
    <xdr:sp macro="_xll.MC_OnBranchLabelClick" textlink="">
      <xdr:nvSpPr>
        <xdr:cNvPr id="198" name="MC_BN_C_pivot_T_pivot_marginal">
          <a:extLst>
            <a:ext uri="{FF2B5EF4-FFF2-40B4-BE49-F238E27FC236}">
              <a16:creationId xmlns:a16="http://schemas.microsoft.com/office/drawing/2014/main" id="{1EFCDDFC-EC05-3AA0-8EF3-4D9568A20832}"/>
            </a:ext>
          </a:extLst>
        </xdr:cNvPr>
        <xdr:cNvSpPr txBox="1"/>
      </xdr:nvSpPr>
      <xdr:spPr>
        <a:xfrm>
          <a:off x="9992360" y="14329600"/>
          <a:ext cx="448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73</xdr:row>
      <xdr:rowOff>189143</xdr:rowOff>
    </xdr:from>
    <xdr:to>
      <xdr:col>6</xdr:col>
      <xdr:colOff>47626</xdr:colOff>
      <xdr:row>78</xdr:row>
      <xdr:rowOff>6351</xdr:rowOff>
    </xdr:to>
    <xdr:sp macro="" textlink="">
      <xdr:nvSpPr>
        <xdr:cNvPr id="199" name="MC_BR_C_pivot_T_pivot_nothing">
          <a:extLst>
            <a:ext uri="{FF2B5EF4-FFF2-40B4-BE49-F238E27FC236}">
              <a16:creationId xmlns:a16="http://schemas.microsoft.com/office/drawing/2014/main" id="{3D1B2C2F-64B3-671A-B1DE-166488411E06}"/>
            </a:ext>
          </a:extLst>
        </xdr:cNvPr>
        <xdr:cNvSpPr/>
      </xdr:nvSpPr>
      <xdr:spPr>
        <a:xfrm>
          <a:off x="9790323" y="14038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77</xdr:row>
      <xdr:rowOff>99250</xdr:rowOff>
    </xdr:from>
    <xdr:ext cx="477438" cy="182550"/>
    <xdr:sp macro="_xll.MC_OnBranchLabelClick" textlink="">
      <xdr:nvSpPr>
        <xdr:cNvPr id="200" name="MC_BN_C_pivot_T_pivot_nothing">
          <a:extLst>
            <a:ext uri="{FF2B5EF4-FFF2-40B4-BE49-F238E27FC236}">
              <a16:creationId xmlns:a16="http://schemas.microsoft.com/office/drawing/2014/main" id="{51E72B21-7BC0-0BB1-9B55-29A73794DEDA}"/>
            </a:ext>
          </a:extLst>
        </xdr:cNvPr>
        <xdr:cNvSpPr txBox="1"/>
      </xdr:nvSpPr>
      <xdr:spPr>
        <a:xfrm>
          <a:off x="9992360" y="14710600"/>
          <a:ext cx="4774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Effect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85</xdr:row>
      <xdr:rowOff>184150</xdr:rowOff>
    </xdr:from>
    <xdr:to>
      <xdr:col>4</xdr:col>
      <xdr:colOff>47626</xdr:colOff>
      <xdr:row>88</xdr:row>
      <xdr:rowOff>2545</xdr:rowOff>
    </xdr:to>
    <xdr:sp macro="" textlink="">
      <xdr:nvSpPr>
        <xdr:cNvPr id="201" name="MC_BR_C_partner_terms_T_partner_big">
          <a:extLst>
            <a:ext uri="{FF2B5EF4-FFF2-40B4-BE49-F238E27FC236}">
              <a16:creationId xmlns:a16="http://schemas.microsoft.com/office/drawing/2014/main" id="{33CD5D73-16CC-5BA0-E1CB-2A890CBEEDDC}"/>
            </a:ext>
          </a:extLst>
        </xdr:cNvPr>
        <xdr:cNvSpPr/>
      </xdr:nvSpPr>
      <xdr:spPr>
        <a:xfrm>
          <a:off x="4837708" y="16319500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9392" y="0"/>
              </a:lnTo>
              <a:lnTo>
                <a:pt x="2439392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85</xdr:row>
      <xdr:rowOff>99250</xdr:rowOff>
    </xdr:from>
    <xdr:ext cx="1247329" cy="182550"/>
    <xdr:sp macro="_xll.MC_OnBranchLabelClick" textlink="">
      <xdr:nvSpPr>
        <xdr:cNvPr id="202" name="MC_BN_C_partner_terms_T_partner_big">
          <a:extLst>
            <a:ext uri="{FF2B5EF4-FFF2-40B4-BE49-F238E27FC236}">
              <a16:creationId xmlns:a16="http://schemas.microsoft.com/office/drawing/2014/main" id="{703D736D-9E22-86D4-611C-87165525B145}"/>
            </a:ext>
          </a:extLst>
        </xdr:cNvPr>
        <xdr:cNvSpPr txBox="1"/>
      </xdr:nvSpPr>
      <xdr:spPr>
        <a:xfrm>
          <a:off x="5039360" y="16234600"/>
          <a:ext cx="12473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Offer (Big Pharma)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87</xdr:row>
      <xdr:rowOff>187956</xdr:rowOff>
    </xdr:from>
    <xdr:to>
      <xdr:col>4</xdr:col>
      <xdr:colOff>47626</xdr:colOff>
      <xdr:row>90</xdr:row>
      <xdr:rowOff>6351</xdr:rowOff>
    </xdr:to>
    <xdr:sp macro="" textlink="">
      <xdr:nvSpPr>
        <xdr:cNvPr id="203" name="MC_BR_C_partner_terms_T_partner_mid">
          <a:extLst>
            <a:ext uri="{FF2B5EF4-FFF2-40B4-BE49-F238E27FC236}">
              <a16:creationId xmlns:a16="http://schemas.microsoft.com/office/drawing/2014/main" id="{3F3DE5B9-4897-505E-50CB-102B90F5C5F3}"/>
            </a:ext>
          </a:extLst>
        </xdr:cNvPr>
        <xdr:cNvSpPr/>
      </xdr:nvSpPr>
      <xdr:spPr>
        <a:xfrm>
          <a:off x="4837708" y="16704306"/>
          <a:ext cx="2439393" cy="389895"/>
        </a:xfrm>
        <a:custGeom>
          <a:avLst/>
          <a:gdLst/>
          <a:ahLst/>
          <a:cxnLst/>
          <a:rect l="0" t="0" r="0" b="0"/>
          <a:pathLst>
            <a:path w="2439393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9392" y="377194"/>
              </a:lnTo>
              <a:lnTo>
                <a:pt x="243939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89</xdr:row>
      <xdr:rowOff>99250</xdr:rowOff>
    </xdr:from>
    <xdr:ext cx="1138710" cy="182550"/>
    <xdr:sp macro="_xll.MC_OnBranchLabelClick" textlink="">
      <xdr:nvSpPr>
        <xdr:cNvPr id="204" name="MC_BN_C_partner_terms_T_partner_mid">
          <a:extLst>
            <a:ext uri="{FF2B5EF4-FFF2-40B4-BE49-F238E27FC236}">
              <a16:creationId xmlns:a16="http://schemas.microsoft.com/office/drawing/2014/main" id="{147E609A-D51D-B74D-EA84-49A7513A310A}"/>
            </a:ext>
          </a:extLst>
        </xdr:cNvPr>
        <xdr:cNvSpPr txBox="1"/>
      </xdr:nvSpPr>
      <xdr:spPr>
        <a:xfrm>
          <a:off x="5039360" y="16996600"/>
          <a:ext cx="11387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Fair Offer (Mid Pharma)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87</xdr:row>
      <xdr:rowOff>189143</xdr:rowOff>
    </xdr:from>
    <xdr:to>
      <xdr:col>4</xdr:col>
      <xdr:colOff>47626</xdr:colOff>
      <xdr:row>92</xdr:row>
      <xdr:rowOff>6351</xdr:rowOff>
    </xdr:to>
    <xdr:sp macro="" textlink="">
      <xdr:nvSpPr>
        <xdr:cNvPr id="205" name="MC_BR_C_partner_terms_T_partner_weak">
          <a:extLst>
            <a:ext uri="{FF2B5EF4-FFF2-40B4-BE49-F238E27FC236}">
              <a16:creationId xmlns:a16="http://schemas.microsoft.com/office/drawing/2014/main" id="{F199CD61-366A-44A3-05FE-1F100AA243DB}"/>
            </a:ext>
          </a:extLst>
        </xdr:cNvPr>
        <xdr:cNvSpPr/>
      </xdr:nvSpPr>
      <xdr:spPr>
        <a:xfrm>
          <a:off x="4837323" y="16705493"/>
          <a:ext cx="2439778" cy="769708"/>
        </a:xfrm>
        <a:custGeom>
          <a:avLst/>
          <a:gdLst/>
          <a:ahLst/>
          <a:cxnLst/>
          <a:rect l="0" t="0" r="0" b="0"/>
          <a:pathLst>
            <a:path w="2439778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9777" y="757007"/>
              </a:lnTo>
              <a:lnTo>
                <a:pt x="2439777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91</xdr:row>
      <xdr:rowOff>99250</xdr:rowOff>
    </xdr:from>
    <xdr:ext cx="842346" cy="182550"/>
    <xdr:sp macro="_xll.MC_OnBranchLabelClick" textlink="">
      <xdr:nvSpPr>
        <xdr:cNvPr id="206" name="MC_BN_C_partner_terms_T_partner_weak">
          <a:extLst>
            <a:ext uri="{FF2B5EF4-FFF2-40B4-BE49-F238E27FC236}">
              <a16:creationId xmlns:a16="http://schemas.microsoft.com/office/drawing/2014/main" id="{0F3E4942-BC3E-55C1-64B0-222C14525253}"/>
            </a:ext>
          </a:extLst>
        </xdr:cNvPr>
        <xdr:cNvSpPr txBox="1"/>
      </xdr:nvSpPr>
      <xdr:spPr>
        <a:xfrm>
          <a:off x="5039360" y="17377600"/>
          <a:ext cx="8423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/ No Offers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4763</xdr:colOff>
      <xdr:row>19</xdr:row>
      <xdr:rowOff>109537</xdr:rowOff>
    </xdr:from>
    <xdr:to>
      <xdr:col>7</xdr:col>
      <xdr:colOff>176213</xdr:colOff>
      <xdr:row>20</xdr:row>
      <xdr:rowOff>80962</xdr:rowOff>
    </xdr:to>
    <xdr:sp macro="_xll.MC_OnNodeClick" textlink="">
      <xdr:nvSpPr>
        <xdr:cNvPr id="207" name="MC_T_blockbuster">
          <a:extLst>
            <a:ext uri="{FF2B5EF4-FFF2-40B4-BE49-F238E27FC236}">
              <a16:creationId xmlns:a16="http://schemas.microsoft.com/office/drawing/2014/main" id="{EB8E4025-7BB8-8A0A-6158-B2889DE78350}"/>
            </a:ext>
          </a:extLst>
        </xdr:cNvPr>
        <xdr:cNvSpPr/>
      </xdr:nvSpPr>
      <xdr:spPr>
        <a:xfrm rot="16200000">
          <a:off x="14658975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21</xdr:row>
      <xdr:rowOff>109538</xdr:rowOff>
    </xdr:from>
    <xdr:to>
      <xdr:col>6</xdr:col>
      <xdr:colOff>180975</xdr:colOff>
      <xdr:row>22</xdr:row>
      <xdr:rowOff>80963</xdr:rowOff>
    </xdr:to>
    <xdr:sp macro="_xll.MC_OnNodeClick" textlink="">
      <xdr:nvSpPr>
        <xdr:cNvPr id="208" name="MC_C_market_approved">
          <a:extLst>
            <a:ext uri="{FF2B5EF4-FFF2-40B4-BE49-F238E27FC236}">
              <a16:creationId xmlns:a16="http://schemas.microsoft.com/office/drawing/2014/main" id="{369F35EF-D6FA-45C0-89C1-F82EA5B62773}"/>
            </a:ext>
          </a:extLst>
        </xdr:cNvPr>
        <xdr:cNvSpPr/>
      </xdr:nvSpPr>
      <xdr:spPr>
        <a:xfrm>
          <a:off x="12272963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23</xdr:row>
      <xdr:rowOff>109537</xdr:rowOff>
    </xdr:from>
    <xdr:to>
      <xdr:col>7</xdr:col>
      <xdr:colOff>176213</xdr:colOff>
      <xdr:row>24</xdr:row>
      <xdr:rowOff>80962</xdr:rowOff>
    </xdr:to>
    <xdr:sp macro="_xll.MC_OnNodeClick" textlink="">
      <xdr:nvSpPr>
        <xdr:cNvPr id="209" name="MC_T_strong_sales">
          <a:extLst>
            <a:ext uri="{FF2B5EF4-FFF2-40B4-BE49-F238E27FC236}">
              <a16:creationId xmlns:a16="http://schemas.microsoft.com/office/drawing/2014/main" id="{D75B61D8-B1CD-4D00-986A-834A7934A7F7}"/>
            </a:ext>
          </a:extLst>
        </xdr:cNvPr>
        <xdr:cNvSpPr/>
      </xdr:nvSpPr>
      <xdr:spPr>
        <a:xfrm rot="16200000">
          <a:off x="14658975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25</xdr:row>
      <xdr:rowOff>109537</xdr:rowOff>
    </xdr:from>
    <xdr:to>
      <xdr:col>7</xdr:col>
      <xdr:colOff>176213</xdr:colOff>
      <xdr:row>26</xdr:row>
      <xdr:rowOff>80962</xdr:rowOff>
    </xdr:to>
    <xdr:sp macro="_xll.MC_OnNodeClick" textlink="">
      <xdr:nvSpPr>
        <xdr:cNvPr id="210" name="MC_T_moderate_sales">
          <a:extLst>
            <a:ext uri="{FF2B5EF4-FFF2-40B4-BE49-F238E27FC236}">
              <a16:creationId xmlns:a16="http://schemas.microsoft.com/office/drawing/2014/main" id="{C1A863BB-CAD3-147C-3EBC-FE3179FFEA1C}"/>
            </a:ext>
          </a:extLst>
        </xdr:cNvPr>
        <xdr:cNvSpPr/>
      </xdr:nvSpPr>
      <xdr:spPr>
        <a:xfrm rot="16200000">
          <a:off x="14658975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27</xdr:row>
      <xdr:rowOff>109537</xdr:rowOff>
    </xdr:from>
    <xdr:to>
      <xdr:col>7</xdr:col>
      <xdr:colOff>176213</xdr:colOff>
      <xdr:row>28</xdr:row>
      <xdr:rowOff>80962</xdr:rowOff>
    </xdr:to>
    <xdr:sp macro="_xll.MC_OnNodeClick" textlink="">
      <xdr:nvSpPr>
        <xdr:cNvPr id="211" name="MC_T_below_sales">
          <a:extLst>
            <a:ext uri="{FF2B5EF4-FFF2-40B4-BE49-F238E27FC236}">
              <a16:creationId xmlns:a16="http://schemas.microsoft.com/office/drawing/2014/main" id="{026CF0DD-C4B9-8925-3199-8F6346737329}"/>
            </a:ext>
          </a:extLst>
        </xdr:cNvPr>
        <xdr:cNvSpPr/>
      </xdr:nvSpPr>
      <xdr:spPr>
        <a:xfrm rot="16200000">
          <a:off x="14658975" y="519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29</xdr:row>
      <xdr:rowOff>109538</xdr:rowOff>
    </xdr:from>
    <xdr:to>
      <xdr:col>5</xdr:col>
      <xdr:colOff>180975</xdr:colOff>
      <xdr:row>30</xdr:row>
      <xdr:rowOff>80963</xdr:rowOff>
    </xdr:to>
    <xdr:sp macro="_xll.MC_OnNodeClick" textlink="">
      <xdr:nvSpPr>
        <xdr:cNvPr id="212" name="MC_C_phase3_strong">
          <a:extLst>
            <a:ext uri="{FF2B5EF4-FFF2-40B4-BE49-F238E27FC236}">
              <a16:creationId xmlns:a16="http://schemas.microsoft.com/office/drawing/2014/main" id="{25971EE9-CAD3-26D5-C205-2936C274D579}"/>
            </a:ext>
          </a:extLst>
        </xdr:cNvPr>
        <xdr:cNvSpPr/>
      </xdr:nvSpPr>
      <xdr:spPr>
        <a:xfrm>
          <a:off x="9715500" y="5576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31</xdr:row>
      <xdr:rowOff>109537</xdr:rowOff>
    </xdr:from>
    <xdr:to>
      <xdr:col>6</xdr:col>
      <xdr:colOff>176213</xdr:colOff>
      <xdr:row>32</xdr:row>
      <xdr:rowOff>80962</xdr:rowOff>
    </xdr:to>
    <xdr:sp macro="_xll.MC_OnNodeClick" textlink="">
      <xdr:nvSpPr>
        <xdr:cNvPr id="213" name="MC_T_conditional">
          <a:extLst>
            <a:ext uri="{FF2B5EF4-FFF2-40B4-BE49-F238E27FC236}">
              <a16:creationId xmlns:a16="http://schemas.microsoft.com/office/drawing/2014/main" id="{906A15CB-E356-0D20-D733-4EC957247EA6}"/>
            </a:ext>
          </a:extLst>
        </xdr:cNvPr>
        <xdr:cNvSpPr/>
      </xdr:nvSpPr>
      <xdr:spPr>
        <a:xfrm rot="16200000">
          <a:off x="12272963" y="595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214" name="MC_T_phase3_fail_strong">
          <a:extLst>
            <a:ext uri="{FF2B5EF4-FFF2-40B4-BE49-F238E27FC236}">
              <a16:creationId xmlns:a16="http://schemas.microsoft.com/office/drawing/2014/main" id="{A0832A79-3620-12A0-3AC8-0B48AF5DC18B}"/>
            </a:ext>
          </a:extLst>
        </xdr:cNvPr>
        <xdr:cNvSpPr/>
      </xdr:nvSpPr>
      <xdr:spPr>
        <a:xfrm rot="16200000">
          <a:off x="12272963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35</xdr:row>
      <xdr:rowOff>109538</xdr:rowOff>
    </xdr:from>
    <xdr:to>
      <xdr:col>4</xdr:col>
      <xdr:colOff>180975</xdr:colOff>
      <xdr:row>36</xdr:row>
      <xdr:rowOff>80963</xdr:rowOff>
    </xdr:to>
    <xdr:sp macro="_xll.MC_OnNodeClick" textlink="">
      <xdr:nvSpPr>
        <xdr:cNvPr id="215" name="MC_D_phase3_strong">
          <a:extLst>
            <a:ext uri="{FF2B5EF4-FFF2-40B4-BE49-F238E27FC236}">
              <a16:creationId xmlns:a16="http://schemas.microsoft.com/office/drawing/2014/main" id="{68A2F526-3835-6B3E-97BC-A160844A5A71}"/>
            </a:ext>
          </a:extLst>
        </xdr:cNvPr>
        <xdr:cNvSpPr/>
      </xdr:nvSpPr>
      <xdr:spPr>
        <a:xfrm>
          <a:off x="7239000" y="6719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16" name="MC_T_partner_strong">
          <a:extLst>
            <a:ext uri="{FF2B5EF4-FFF2-40B4-BE49-F238E27FC236}">
              <a16:creationId xmlns:a16="http://schemas.microsoft.com/office/drawing/2014/main" id="{13C8D5B6-B01E-A5E9-7688-6E251D144CB3}"/>
            </a:ext>
          </a:extLst>
        </xdr:cNvPr>
        <xdr:cNvSpPr/>
      </xdr:nvSpPr>
      <xdr:spPr>
        <a:xfrm rot="16200000">
          <a:off x="9715500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217" name="MC_C_phase2">
          <a:extLst>
            <a:ext uri="{FF2B5EF4-FFF2-40B4-BE49-F238E27FC236}">
              <a16:creationId xmlns:a16="http://schemas.microsoft.com/office/drawing/2014/main" id="{7324C99E-BC4E-A9B1-BFF9-3C9858252FB6}"/>
            </a:ext>
          </a:extLst>
        </xdr:cNvPr>
        <xdr:cNvSpPr/>
      </xdr:nvSpPr>
      <xdr:spPr>
        <a:xfrm>
          <a:off x="4762500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18" name="MC_T_mod_approved">
          <a:extLst>
            <a:ext uri="{FF2B5EF4-FFF2-40B4-BE49-F238E27FC236}">
              <a16:creationId xmlns:a16="http://schemas.microsoft.com/office/drawing/2014/main" id="{2717BE6B-60CD-ECB8-74FD-995935018523}"/>
            </a:ext>
          </a:extLst>
        </xdr:cNvPr>
        <xdr:cNvSpPr/>
      </xdr:nvSpPr>
      <xdr:spPr>
        <a:xfrm rot="16200000">
          <a:off x="1227296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43</xdr:row>
      <xdr:rowOff>109538</xdr:rowOff>
    </xdr:from>
    <xdr:to>
      <xdr:col>5</xdr:col>
      <xdr:colOff>180975</xdr:colOff>
      <xdr:row>44</xdr:row>
      <xdr:rowOff>80963</xdr:rowOff>
    </xdr:to>
    <xdr:sp macro="_xll.MC_OnNodeClick" textlink="">
      <xdr:nvSpPr>
        <xdr:cNvPr id="219" name="MC_C_phase3_moderate">
          <a:extLst>
            <a:ext uri="{FF2B5EF4-FFF2-40B4-BE49-F238E27FC236}">
              <a16:creationId xmlns:a16="http://schemas.microsoft.com/office/drawing/2014/main" id="{DECA65B9-080F-BB04-4215-3D1535D2A79F}"/>
            </a:ext>
          </a:extLst>
        </xdr:cNvPr>
        <xdr:cNvSpPr/>
      </xdr:nvSpPr>
      <xdr:spPr>
        <a:xfrm>
          <a:off x="9715500" y="824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220" name="MC_T_mod_crl">
          <a:extLst>
            <a:ext uri="{FF2B5EF4-FFF2-40B4-BE49-F238E27FC236}">
              <a16:creationId xmlns:a16="http://schemas.microsoft.com/office/drawing/2014/main" id="{5305F9E7-5041-0291-02F0-2A449D10A933}"/>
            </a:ext>
          </a:extLst>
        </xdr:cNvPr>
        <xdr:cNvSpPr/>
      </xdr:nvSpPr>
      <xdr:spPr>
        <a:xfrm rot="16200000">
          <a:off x="122729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21" name="MC_T_mod_fail">
          <a:extLst>
            <a:ext uri="{FF2B5EF4-FFF2-40B4-BE49-F238E27FC236}">
              <a16:creationId xmlns:a16="http://schemas.microsoft.com/office/drawing/2014/main" id="{B505E0F1-CF60-A2D5-EA89-279EC48537E3}"/>
            </a:ext>
          </a:extLst>
        </xdr:cNvPr>
        <xdr:cNvSpPr/>
      </xdr:nvSpPr>
      <xdr:spPr>
        <a:xfrm rot="16200000">
          <a:off x="1227296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222" name="MC_D_phase3_moderate">
          <a:extLst>
            <a:ext uri="{FF2B5EF4-FFF2-40B4-BE49-F238E27FC236}">
              <a16:creationId xmlns:a16="http://schemas.microsoft.com/office/drawing/2014/main" id="{CE0FB0AE-7369-67B5-367F-712F314DD36F}"/>
            </a:ext>
          </a:extLst>
        </xdr:cNvPr>
        <xdr:cNvSpPr/>
      </xdr:nvSpPr>
      <xdr:spPr>
        <a:xfrm>
          <a:off x="7239000" y="938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23" name="MC_T_adaptive_ok">
          <a:extLst>
            <a:ext uri="{FF2B5EF4-FFF2-40B4-BE49-F238E27FC236}">
              <a16:creationId xmlns:a16="http://schemas.microsoft.com/office/drawing/2014/main" id="{0A995925-C944-988D-2F87-8BA797AC5390}"/>
            </a:ext>
          </a:extLst>
        </xdr:cNvPr>
        <xdr:cNvSpPr/>
      </xdr:nvSpPr>
      <xdr:spPr>
        <a:xfrm rot="16200000">
          <a:off x="12272963" y="976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53</xdr:row>
      <xdr:rowOff>109538</xdr:rowOff>
    </xdr:from>
    <xdr:to>
      <xdr:col>5</xdr:col>
      <xdr:colOff>180975</xdr:colOff>
      <xdr:row>54</xdr:row>
      <xdr:rowOff>80963</xdr:rowOff>
    </xdr:to>
    <xdr:sp macro="_xll.MC_OnNodeClick" textlink="">
      <xdr:nvSpPr>
        <xdr:cNvPr id="224" name="MC_C_adaptive">
          <a:extLst>
            <a:ext uri="{FF2B5EF4-FFF2-40B4-BE49-F238E27FC236}">
              <a16:creationId xmlns:a16="http://schemas.microsoft.com/office/drawing/2014/main" id="{9A398EBA-1222-6E54-86BE-E10B21D8AD05}"/>
            </a:ext>
          </a:extLst>
        </xdr:cNvPr>
        <xdr:cNvSpPr/>
      </xdr:nvSpPr>
      <xdr:spPr>
        <a:xfrm>
          <a:off x="9715500" y="10148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225" name="MC_T_adaptive_inconc">
          <a:extLst>
            <a:ext uri="{FF2B5EF4-FFF2-40B4-BE49-F238E27FC236}">
              <a16:creationId xmlns:a16="http://schemas.microsoft.com/office/drawing/2014/main" id="{0FECA989-9655-D288-703E-250E4530E845}"/>
            </a:ext>
          </a:extLst>
        </xdr:cNvPr>
        <xdr:cNvSpPr/>
      </xdr:nvSpPr>
      <xdr:spPr>
        <a:xfrm rot="16200000">
          <a:off x="12272963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226" name="MC_T_adaptive_stop">
          <a:extLst>
            <a:ext uri="{FF2B5EF4-FFF2-40B4-BE49-F238E27FC236}">
              <a16:creationId xmlns:a16="http://schemas.microsoft.com/office/drawing/2014/main" id="{9806B852-E6E5-DF7E-3F78-5B2C7A3469AC}"/>
            </a:ext>
          </a:extLst>
        </xdr:cNvPr>
        <xdr:cNvSpPr/>
      </xdr:nvSpPr>
      <xdr:spPr>
        <a:xfrm rot="16200000">
          <a:off x="12272963" y="1090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27" name="MC_T_partner_moderate">
          <a:extLst>
            <a:ext uri="{FF2B5EF4-FFF2-40B4-BE49-F238E27FC236}">
              <a16:creationId xmlns:a16="http://schemas.microsoft.com/office/drawing/2014/main" id="{0C23DE3E-53ED-6826-957A-1E7CF011DEFB}"/>
            </a:ext>
          </a:extLst>
        </xdr:cNvPr>
        <xdr:cNvSpPr/>
      </xdr:nvSpPr>
      <xdr:spPr>
        <a:xfrm rot="16200000">
          <a:off x="9715500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28" name="MC_T_reform_improved">
          <a:extLst>
            <a:ext uri="{FF2B5EF4-FFF2-40B4-BE49-F238E27FC236}">
              <a16:creationId xmlns:a16="http://schemas.microsoft.com/office/drawing/2014/main" id="{7194E3C0-7748-8348-72AB-7B1428775D0A}"/>
            </a:ext>
          </a:extLst>
        </xdr:cNvPr>
        <xdr:cNvSpPr/>
      </xdr:nvSpPr>
      <xdr:spPr>
        <a:xfrm rot="16200000">
          <a:off x="12272963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63</xdr:row>
      <xdr:rowOff>109538</xdr:rowOff>
    </xdr:from>
    <xdr:to>
      <xdr:col>5</xdr:col>
      <xdr:colOff>180975</xdr:colOff>
      <xdr:row>64</xdr:row>
      <xdr:rowOff>80963</xdr:rowOff>
    </xdr:to>
    <xdr:sp macro="_xll.MC_OnNodeClick" textlink="">
      <xdr:nvSpPr>
        <xdr:cNvPr id="229" name="MC_C_reformulate">
          <a:extLst>
            <a:ext uri="{FF2B5EF4-FFF2-40B4-BE49-F238E27FC236}">
              <a16:creationId xmlns:a16="http://schemas.microsoft.com/office/drawing/2014/main" id="{63B25A51-172F-75AA-DE4F-C50FB7928E34}"/>
            </a:ext>
          </a:extLst>
        </xdr:cNvPr>
        <xdr:cNvSpPr/>
      </xdr:nvSpPr>
      <xdr:spPr>
        <a:xfrm>
          <a:off x="9715500" y="1205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65</xdr:row>
      <xdr:rowOff>109537</xdr:rowOff>
    </xdr:from>
    <xdr:to>
      <xdr:col>6</xdr:col>
      <xdr:colOff>176213</xdr:colOff>
      <xdr:row>66</xdr:row>
      <xdr:rowOff>80962</xdr:rowOff>
    </xdr:to>
    <xdr:sp macro="_xll.MC_OnNodeClick" textlink="">
      <xdr:nvSpPr>
        <xdr:cNvPr id="230" name="MC_T_reform_same">
          <a:extLst>
            <a:ext uri="{FF2B5EF4-FFF2-40B4-BE49-F238E27FC236}">
              <a16:creationId xmlns:a16="http://schemas.microsoft.com/office/drawing/2014/main" id="{A6766C1F-57A7-C5BA-C6F5-BFFC5BD7B9DA}"/>
            </a:ext>
          </a:extLst>
        </xdr:cNvPr>
        <xdr:cNvSpPr/>
      </xdr:nvSpPr>
      <xdr:spPr>
        <a:xfrm rot="16200000">
          <a:off x="12272963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231" name="MC_T_reform_safety">
          <a:extLst>
            <a:ext uri="{FF2B5EF4-FFF2-40B4-BE49-F238E27FC236}">
              <a16:creationId xmlns:a16="http://schemas.microsoft.com/office/drawing/2014/main" id="{1E73B533-9F90-8D82-1458-8F1B592630D1}"/>
            </a:ext>
          </a:extLst>
        </xdr:cNvPr>
        <xdr:cNvSpPr/>
      </xdr:nvSpPr>
      <xdr:spPr>
        <a:xfrm rot="16200000">
          <a:off x="12272963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69</xdr:row>
      <xdr:rowOff>109538</xdr:rowOff>
    </xdr:from>
    <xdr:to>
      <xdr:col>4</xdr:col>
      <xdr:colOff>180975</xdr:colOff>
      <xdr:row>70</xdr:row>
      <xdr:rowOff>80963</xdr:rowOff>
    </xdr:to>
    <xdr:sp macro="_xll.MC_OnNodeClick" textlink="">
      <xdr:nvSpPr>
        <xdr:cNvPr id="232" name="MC_D_weak_signal">
          <a:extLst>
            <a:ext uri="{FF2B5EF4-FFF2-40B4-BE49-F238E27FC236}">
              <a16:creationId xmlns:a16="http://schemas.microsoft.com/office/drawing/2014/main" id="{550C61F5-CDC0-0DC8-83BB-C3463B1AB883}"/>
            </a:ext>
          </a:extLst>
        </xdr:cNvPr>
        <xdr:cNvSpPr/>
      </xdr:nvSpPr>
      <xdr:spPr>
        <a:xfrm>
          <a:off x="7239000" y="1319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233" name="MC_T_pivot_promise">
          <a:extLst>
            <a:ext uri="{FF2B5EF4-FFF2-40B4-BE49-F238E27FC236}">
              <a16:creationId xmlns:a16="http://schemas.microsoft.com/office/drawing/2014/main" id="{9FC0BC9F-9CD8-4FB0-B81B-3E44F68D2B17}"/>
            </a:ext>
          </a:extLst>
        </xdr:cNvPr>
        <xdr:cNvSpPr/>
      </xdr:nvSpPr>
      <xdr:spPr>
        <a:xfrm rot="16200000">
          <a:off x="12272963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73</xdr:row>
      <xdr:rowOff>109538</xdr:rowOff>
    </xdr:from>
    <xdr:to>
      <xdr:col>5</xdr:col>
      <xdr:colOff>180975</xdr:colOff>
      <xdr:row>74</xdr:row>
      <xdr:rowOff>80963</xdr:rowOff>
    </xdr:to>
    <xdr:sp macro="_xll.MC_OnNodeClick" textlink="">
      <xdr:nvSpPr>
        <xdr:cNvPr id="234" name="MC_C_pivot">
          <a:extLst>
            <a:ext uri="{FF2B5EF4-FFF2-40B4-BE49-F238E27FC236}">
              <a16:creationId xmlns:a16="http://schemas.microsoft.com/office/drawing/2014/main" id="{0D75ABF2-1BD5-00B8-9FA7-DA29CF275BA3}"/>
            </a:ext>
          </a:extLst>
        </xdr:cNvPr>
        <xdr:cNvSpPr/>
      </xdr:nvSpPr>
      <xdr:spPr>
        <a:xfrm>
          <a:off x="9715500" y="1395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235" name="MC_T_pivot_marginal">
          <a:extLst>
            <a:ext uri="{FF2B5EF4-FFF2-40B4-BE49-F238E27FC236}">
              <a16:creationId xmlns:a16="http://schemas.microsoft.com/office/drawing/2014/main" id="{C04E1673-9326-4C62-133C-17785A9F274C}"/>
            </a:ext>
          </a:extLst>
        </xdr:cNvPr>
        <xdr:cNvSpPr/>
      </xdr:nvSpPr>
      <xdr:spPr>
        <a:xfrm rot="16200000">
          <a:off x="12272963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236" name="MC_T_pivot_nothing">
          <a:extLst>
            <a:ext uri="{FF2B5EF4-FFF2-40B4-BE49-F238E27FC236}">
              <a16:creationId xmlns:a16="http://schemas.microsoft.com/office/drawing/2014/main" id="{584E7714-8340-88B6-B7C8-6473407A7595}"/>
            </a:ext>
          </a:extLst>
        </xdr:cNvPr>
        <xdr:cNvSpPr/>
      </xdr:nvSpPr>
      <xdr:spPr>
        <a:xfrm rot="16200000">
          <a:off x="12272963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37" name="MC_T_abandon_weak">
          <a:extLst>
            <a:ext uri="{FF2B5EF4-FFF2-40B4-BE49-F238E27FC236}">
              <a16:creationId xmlns:a16="http://schemas.microsoft.com/office/drawing/2014/main" id="{B7D86CDB-6102-FA9C-EEDE-B3900FA8A225}"/>
            </a:ext>
          </a:extLst>
        </xdr:cNvPr>
        <xdr:cNvSpPr/>
      </xdr:nvSpPr>
      <xdr:spPr>
        <a:xfrm rot="16200000">
          <a:off x="9715500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38" name="MC_T_phase2_fail">
          <a:extLst>
            <a:ext uri="{FF2B5EF4-FFF2-40B4-BE49-F238E27FC236}">
              <a16:creationId xmlns:a16="http://schemas.microsoft.com/office/drawing/2014/main" id="{101D2EE5-5922-21AD-12B4-D22382CB5C5C}"/>
            </a:ext>
          </a:extLst>
        </xdr:cNvPr>
        <xdr:cNvSpPr/>
      </xdr:nvSpPr>
      <xdr:spPr>
        <a:xfrm rot="16200000">
          <a:off x="7239000" y="1547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83</xdr:row>
      <xdr:rowOff>109538</xdr:rowOff>
    </xdr:from>
    <xdr:to>
      <xdr:col>2</xdr:col>
      <xdr:colOff>180975</xdr:colOff>
      <xdr:row>84</xdr:row>
      <xdr:rowOff>80963</xdr:rowOff>
    </xdr:to>
    <xdr:sp macro="_xll.MC_OnNodeClick" textlink="">
      <xdr:nvSpPr>
        <xdr:cNvPr id="239" name="MC_D_root">
          <a:extLst>
            <a:ext uri="{FF2B5EF4-FFF2-40B4-BE49-F238E27FC236}">
              <a16:creationId xmlns:a16="http://schemas.microsoft.com/office/drawing/2014/main" id="{2AA5F013-99DE-571E-0A66-8D1C24953E79}"/>
            </a:ext>
          </a:extLst>
        </xdr:cNvPr>
        <xdr:cNvSpPr/>
      </xdr:nvSpPr>
      <xdr:spPr>
        <a:xfrm>
          <a:off x="2462213" y="15863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85</xdr:row>
      <xdr:rowOff>109537</xdr:rowOff>
    </xdr:from>
    <xdr:to>
      <xdr:col>4</xdr:col>
      <xdr:colOff>176213</xdr:colOff>
      <xdr:row>86</xdr:row>
      <xdr:rowOff>80962</xdr:rowOff>
    </xdr:to>
    <xdr:sp macro="_xll.MC_OnNodeClick" textlink="">
      <xdr:nvSpPr>
        <xdr:cNvPr id="240" name="MC_T_partner_big">
          <a:extLst>
            <a:ext uri="{FF2B5EF4-FFF2-40B4-BE49-F238E27FC236}">
              <a16:creationId xmlns:a16="http://schemas.microsoft.com/office/drawing/2014/main" id="{490265C2-8B17-D89B-B141-02728E2FF744}"/>
            </a:ext>
          </a:extLst>
        </xdr:cNvPr>
        <xdr:cNvSpPr/>
      </xdr:nvSpPr>
      <xdr:spPr>
        <a:xfrm rot="16200000">
          <a:off x="7239000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87</xdr:row>
      <xdr:rowOff>109538</xdr:rowOff>
    </xdr:from>
    <xdr:to>
      <xdr:col>3</xdr:col>
      <xdr:colOff>180975</xdr:colOff>
      <xdr:row>88</xdr:row>
      <xdr:rowOff>80963</xdr:rowOff>
    </xdr:to>
    <xdr:sp macro="_xll.MC_OnNodeClick" textlink="">
      <xdr:nvSpPr>
        <xdr:cNvPr id="241" name="MC_C_partner_terms">
          <a:extLst>
            <a:ext uri="{FF2B5EF4-FFF2-40B4-BE49-F238E27FC236}">
              <a16:creationId xmlns:a16="http://schemas.microsoft.com/office/drawing/2014/main" id="{0CBE9910-041E-0E20-7744-1717BB181D0A}"/>
            </a:ext>
          </a:extLst>
        </xdr:cNvPr>
        <xdr:cNvSpPr/>
      </xdr:nvSpPr>
      <xdr:spPr>
        <a:xfrm>
          <a:off x="4762500" y="1662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89</xdr:row>
      <xdr:rowOff>109537</xdr:rowOff>
    </xdr:from>
    <xdr:to>
      <xdr:col>4</xdr:col>
      <xdr:colOff>176213</xdr:colOff>
      <xdr:row>90</xdr:row>
      <xdr:rowOff>80962</xdr:rowOff>
    </xdr:to>
    <xdr:sp macro="_xll.MC_OnNodeClick" textlink="">
      <xdr:nvSpPr>
        <xdr:cNvPr id="242" name="MC_T_partner_mid">
          <a:extLst>
            <a:ext uri="{FF2B5EF4-FFF2-40B4-BE49-F238E27FC236}">
              <a16:creationId xmlns:a16="http://schemas.microsoft.com/office/drawing/2014/main" id="{126B222F-820C-B43D-B85A-742931DB11E2}"/>
            </a:ext>
          </a:extLst>
        </xdr:cNvPr>
        <xdr:cNvSpPr/>
      </xdr:nvSpPr>
      <xdr:spPr>
        <a:xfrm rot="16200000">
          <a:off x="7239000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91</xdr:row>
      <xdr:rowOff>109537</xdr:rowOff>
    </xdr:from>
    <xdr:to>
      <xdr:col>4</xdr:col>
      <xdr:colOff>176213</xdr:colOff>
      <xdr:row>92</xdr:row>
      <xdr:rowOff>80962</xdr:rowOff>
    </xdr:to>
    <xdr:sp macro="_xll.MC_OnNodeClick" textlink="">
      <xdr:nvSpPr>
        <xdr:cNvPr id="243" name="MC_T_partner_weak">
          <a:extLst>
            <a:ext uri="{FF2B5EF4-FFF2-40B4-BE49-F238E27FC236}">
              <a16:creationId xmlns:a16="http://schemas.microsoft.com/office/drawing/2014/main" id="{6D1E25B2-85AC-FC3F-3324-72DD231D88E8}"/>
            </a:ext>
          </a:extLst>
        </xdr:cNvPr>
        <xdr:cNvSpPr/>
      </xdr:nvSpPr>
      <xdr:spPr>
        <a:xfrm rot="16200000">
          <a:off x="7239000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93</xdr:row>
      <xdr:rowOff>109537</xdr:rowOff>
    </xdr:from>
    <xdr:to>
      <xdr:col>3</xdr:col>
      <xdr:colOff>176213</xdr:colOff>
      <xdr:row>94</xdr:row>
      <xdr:rowOff>80962</xdr:rowOff>
    </xdr:to>
    <xdr:sp macro="_xll.MC_OnNodeClick" textlink="">
      <xdr:nvSpPr>
        <xdr:cNvPr id="244" name="MC_T_shelve">
          <a:extLst>
            <a:ext uri="{FF2B5EF4-FFF2-40B4-BE49-F238E27FC236}">
              <a16:creationId xmlns:a16="http://schemas.microsoft.com/office/drawing/2014/main" id="{9930DA4E-12FF-B1EF-106C-6525F5DC7AA2}"/>
            </a:ext>
          </a:extLst>
        </xdr:cNvPr>
        <xdr:cNvSpPr/>
      </xdr:nvSpPr>
      <xdr:spPr>
        <a:xfrm rot="16200000">
          <a:off x="4762500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0393-AD81-4F8F-894D-EE25C9E3962D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32319-88E6-4BFB-A378-E0CDEB23F2BB}">
  <dimension ref="A1:CK1"/>
  <sheetViews>
    <sheetView workbookViewId="0"/>
  </sheetViews>
  <sheetFormatPr defaultRowHeight="14.25" x14ac:dyDescent="0.45"/>
  <sheetData>
    <row r="1" spans="1:89" x14ac:dyDescent="0.45">
      <c r="A1">
        <f>MC_Tree_1!MC_BP_C_adaptive_T_adaptive_ok</f>
        <v>0.45</v>
      </c>
      <c r="B1">
        <f>MC_Tree_1!MC_BV_C_adaptive_T_adaptive_ok</f>
        <v>400000000</v>
      </c>
      <c r="C1">
        <f>MC_Tree_1!MC_BP_C_adaptive_T_adaptive_inconc</f>
        <v>0.3</v>
      </c>
      <c r="D1">
        <f>MC_Tree_1!MC_BV_C_adaptive_T_adaptive_inconc</f>
        <v>30000000</v>
      </c>
      <c r="E1">
        <f>MC_Tree_1!MC_BP_C_adaptive_T_adaptive_stop</f>
        <v>0.25</v>
      </c>
      <c r="F1">
        <f>MC_Tree_1!MC_BV_C_adaptive_T_adaptive_stop</f>
        <v>5000000</v>
      </c>
      <c r="G1">
        <f>MC_Tree_1!MC_BP_C_market_approved_T_blockbuster</f>
        <v>0.2</v>
      </c>
      <c r="H1">
        <f>MC_Tree_1!MC_BV_C_market_approved_T_blockbuster</f>
        <v>2000000000</v>
      </c>
      <c r="I1">
        <f>MC_Tree_1!MC_BP_C_market_approved_T_strong_sales</f>
        <v>0.4</v>
      </c>
      <c r="J1">
        <f>MC_Tree_1!MC_BV_C_market_approved_T_strong_sales</f>
        <v>800000000</v>
      </c>
      <c r="K1">
        <f>MC_Tree_1!MC_BP_C_market_approved_T_moderate_sales</f>
        <v>0.3</v>
      </c>
      <c r="L1">
        <f>MC_Tree_1!MC_BV_C_market_approved_T_moderate_sales</f>
        <v>300000000</v>
      </c>
      <c r="M1">
        <f>MC_Tree_1!MC_BP_C_market_approved_T_below_sales</f>
        <v>0.1</v>
      </c>
      <c r="N1">
        <f>MC_Tree_1!MC_BV_C_market_approved_T_below_sales</f>
        <v>80000000</v>
      </c>
      <c r="O1">
        <f>MC_Tree_1!MC_BP_C_partner_terms_T_partner_big</f>
        <v>0.2</v>
      </c>
      <c r="P1">
        <f>MC_Tree_1!MC_BV_C_partner_terms_T_partner_big</f>
        <v>120000000</v>
      </c>
      <c r="Q1">
        <f>MC_Tree_1!MC_BP_C_partner_terms_T_partner_mid</f>
        <v>0.45</v>
      </c>
      <c r="R1">
        <f>MC_Tree_1!MC_BV_C_partner_terms_T_partner_mid</f>
        <v>40000000</v>
      </c>
      <c r="S1">
        <f>MC_Tree_1!MC_BP_C_partner_terms_T_partner_weak</f>
        <v>0.35</v>
      </c>
      <c r="T1">
        <f>MC_Tree_1!MC_BV_C_partner_terms_T_partner_weak</f>
        <v>5000000</v>
      </c>
      <c r="U1">
        <f>MC_Tree_1!MC_BP_C_phase2_D_phase3_strong</f>
        <v>0.2</v>
      </c>
      <c r="V1">
        <f>MC_Tree_1!MC_BV_C_phase2_D_phase3_strong</f>
        <v>0</v>
      </c>
      <c r="W1">
        <f>MC_Tree_1!MC_BP_C_phase2_D_phase3_moderate</f>
        <v>0.35</v>
      </c>
      <c r="X1">
        <f>MC_Tree_1!MC_BV_C_phase2_D_phase3_moderate</f>
        <v>0</v>
      </c>
      <c r="Y1">
        <f>MC_Tree_1!MC_BP_C_phase2_D_weak_signal</f>
        <v>0.25</v>
      </c>
      <c r="Z1">
        <f>MC_Tree_1!MC_BV_C_phase2_D_weak_signal</f>
        <v>0</v>
      </c>
      <c r="AA1">
        <f>MC_Tree_1!MC_BP_C_phase2_T_phase2_fail</f>
        <v>0.2</v>
      </c>
      <c r="AB1">
        <f>MC_Tree_1!MC_BV_C_phase2_T_phase2_fail</f>
        <v>0</v>
      </c>
      <c r="AC1">
        <f>MC_Tree_1!MC_BP_C_phase3_moderate_T_mod_approved</f>
        <v>0.4</v>
      </c>
      <c r="AD1">
        <f>MC_Tree_1!MC_BV_C_phase3_moderate_T_mod_approved</f>
        <v>500000000</v>
      </c>
      <c r="AE1">
        <f>MC_Tree_1!MC_BP_C_phase3_moderate_T_mod_crl</f>
        <v>0.3</v>
      </c>
      <c r="AF1">
        <f>MC_Tree_1!MC_BV_C_phase3_moderate_T_mod_crl</f>
        <v>50000000</v>
      </c>
      <c r="AG1">
        <f>MC_Tree_1!MC_BP_C_phase3_moderate_T_mod_fail</f>
        <v>0.3</v>
      </c>
      <c r="AH1">
        <f>MC_Tree_1!MC_BV_C_phase3_moderate_T_mod_fail</f>
        <v>5000000</v>
      </c>
      <c r="AI1">
        <f>MC_Tree_1!MC_BP_C_phase3_strong_C_market_approved</f>
        <v>0.65</v>
      </c>
      <c r="AJ1">
        <f>MC_Tree_1!MC_BV_C_phase3_strong_C_market_approved</f>
        <v>0</v>
      </c>
      <c r="AK1">
        <f>MC_Tree_1!MC_BP_C_phase3_strong_T_conditional</f>
        <v>0.2</v>
      </c>
      <c r="AL1">
        <f>MC_Tree_1!MC_BV_C_phase3_strong_T_conditional</f>
        <v>200000000</v>
      </c>
      <c r="AM1">
        <f>MC_Tree_1!MC_BP_C_phase3_strong_T_phase3_fail_strong</f>
        <v>0.15</v>
      </c>
      <c r="AN1">
        <f>MC_Tree_1!MC_BV_C_phase3_strong_T_phase3_fail_strong</f>
        <v>5000000</v>
      </c>
      <c r="AO1">
        <f>MC_Tree_1!MC_BP_C_pivot_T_pivot_promise</f>
        <v>0.25</v>
      </c>
      <c r="AP1">
        <f>MC_Tree_1!MC_BV_C_pivot_T_pivot_promise</f>
        <v>150000000</v>
      </c>
      <c r="AQ1">
        <f>MC_Tree_1!MC_BP_C_pivot_T_pivot_marginal</f>
        <v>0.45</v>
      </c>
      <c r="AR1">
        <f>MC_Tree_1!MC_BV_C_pivot_T_pivot_marginal</f>
        <v>20000000</v>
      </c>
      <c r="AS1">
        <f>MC_Tree_1!MC_BP_C_pivot_T_pivot_nothing</f>
        <v>0.3</v>
      </c>
      <c r="AT1">
        <f>MC_Tree_1!MC_BV_C_pivot_T_pivot_nothing</f>
        <v>0</v>
      </c>
      <c r="AU1">
        <f>MC_Tree_1!MC_BP_C_reformulate_T_reform_improved</f>
        <v>0.3</v>
      </c>
      <c r="AV1">
        <f>MC_Tree_1!MC_BV_C_reformulate_T_reform_improved</f>
        <v>200000000</v>
      </c>
      <c r="AW1">
        <f>MC_Tree_1!MC_BP_C_reformulate_T_reform_same</f>
        <v>0.5</v>
      </c>
      <c r="AX1">
        <f>MC_Tree_1!MC_BV_C_reformulate_T_reform_same</f>
        <v>10000000</v>
      </c>
      <c r="AY1">
        <f>MC_Tree_1!MC_BP_C_reformulate_T_reform_safety</f>
        <v>0.2</v>
      </c>
      <c r="AZ1">
        <f>MC_Tree_1!MC_BV_C_reformulate_T_reform_safety</f>
        <v>0</v>
      </c>
      <c r="BA1">
        <f>MC_Tree_1!MC_BV_D_phase3_moderate_C_phase3_moderate</f>
        <v>-80000000</v>
      </c>
      <c r="BB1">
        <f>MC_Tree_1!MC_BV_D_phase3_moderate_C_adaptive</f>
        <v>-50000000</v>
      </c>
      <c r="BC1">
        <f>MC_Tree_1!MC_BV_D_phase3_moderate_T_partner_moderate</f>
        <v>60000000</v>
      </c>
      <c r="BD1">
        <f>MC_Tree_1!MC_BV_D_phase3_strong_C_phase3_strong</f>
        <v>-80000000</v>
      </c>
      <c r="BE1">
        <f>MC_Tree_1!MC_BV_D_phase3_strong_T_partner_strong</f>
        <v>150000000</v>
      </c>
      <c r="BF1">
        <f>MC_Tree_1!MC_BV_D_root_C_phase2</f>
        <v>-25000000</v>
      </c>
      <c r="BG1">
        <f>MC_Tree_1!MC_BV_D_root_C_partner_terms</f>
        <v>-2000000</v>
      </c>
      <c r="BH1">
        <f>MC_Tree_1!MC_BV_D_root_T_shelve</f>
        <v>0</v>
      </c>
      <c r="BI1">
        <f>MC_Tree_1!MC_BV_D_weak_signal_C_reformulate</f>
        <v>-15000000</v>
      </c>
      <c r="BJ1">
        <f>MC_Tree_1!MC_BV_D_weak_signal_C_pivot</f>
        <v>-10000000</v>
      </c>
      <c r="BK1">
        <f>MC_Tree_1!MC_BV_D_weak_signal_T_abandon_weak</f>
        <v>2000000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D210-6064-455E-9D89-F4115898F59D}">
  <dimension ref="B2:D55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5" t="s">
        <v>40</v>
      </c>
    </row>
    <row r="3" spans="2:2" x14ac:dyDescent="0.45">
      <c r="B3" s="11" t="s">
        <v>41</v>
      </c>
    </row>
    <row r="5" spans="2:2" ht="15.75" x14ac:dyDescent="0.5">
      <c r="B5" s="16" t="s">
        <v>42</v>
      </c>
    </row>
    <row r="7" spans="2:2" x14ac:dyDescent="0.45">
      <c r="B7" t="s">
        <v>43</v>
      </c>
    </row>
    <row r="8" spans="2:2" x14ac:dyDescent="0.45">
      <c r="B8" t="s">
        <v>44</v>
      </c>
    </row>
    <row r="9" spans="2:2" x14ac:dyDescent="0.45">
      <c r="B9" t="s">
        <v>45</v>
      </c>
    </row>
    <row r="10" spans="2:2" x14ac:dyDescent="0.45">
      <c r="B10" t="s">
        <v>46</v>
      </c>
    </row>
    <row r="12" spans="2:2" x14ac:dyDescent="0.45">
      <c r="B12" t="s">
        <v>47</v>
      </c>
    </row>
    <row r="13" spans="2:2" x14ac:dyDescent="0.45">
      <c r="B13" t="s">
        <v>48</v>
      </c>
    </row>
    <row r="15" spans="2:2" x14ac:dyDescent="0.45">
      <c r="B15" s="8" t="s">
        <v>49</v>
      </c>
    </row>
    <row r="16" spans="2:2" x14ac:dyDescent="0.45">
      <c r="B16" t="s">
        <v>50</v>
      </c>
    </row>
    <row r="17" spans="2:2" x14ac:dyDescent="0.45">
      <c r="B17" s="10" t="s">
        <v>51</v>
      </c>
    </row>
    <row r="18" spans="2:2" x14ac:dyDescent="0.45">
      <c r="B18" s="10" t="s">
        <v>52</v>
      </c>
    </row>
    <row r="19" spans="2:2" x14ac:dyDescent="0.45">
      <c r="B19" s="10" t="s">
        <v>53</v>
      </c>
    </row>
    <row r="20" spans="2:2" x14ac:dyDescent="0.45">
      <c r="B20" s="10" t="s">
        <v>54</v>
      </c>
    </row>
    <row r="22" spans="2:2" x14ac:dyDescent="0.45">
      <c r="B22" s="8" t="s">
        <v>55</v>
      </c>
    </row>
    <row r="23" spans="2:2" x14ac:dyDescent="0.45">
      <c r="B23" t="s">
        <v>56</v>
      </c>
    </row>
    <row r="24" spans="2:2" x14ac:dyDescent="0.45">
      <c r="B24" t="s">
        <v>57</v>
      </c>
    </row>
    <row r="26" spans="2:2" x14ac:dyDescent="0.45">
      <c r="B26" s="8" t="s">
        <v>58</v>
      </c>
    </row>
    <row r="27" spans="2:2" x14ac:dyDescent="0.45">
      <c r="B27" t="s">
        <v>59</v>
      </c>
    </row>
    <row r="29" spans="2:2" ht="15.75" x14ac:dyDescent="0.5">
      <c r="B29" s="16" t="s">
        <v>60</v>
      </c>
    </row>
    <row r="31" spans="2:2" x14ac:dyDescent="0.45">
      <c r="B31" t="s">
        <v>61</v>
      </c>
    </row>
    <row r="32" spans="2:2" x14ac:dyDescent="0.45">
      <c r="B32" t="s">
        <v>62</v>
      </c>
    </row>
    <row r="33" spans="2:4" x14ac:dyDescent="0.45">
      <c r="B33" t="s">
        <v>63</v>
      </c>
    </row>
    <row r="36" spans="2:4" ht="15.75" x14ac:dyDescent="0.5">
      <c r="B36" s="16" t="s">
        <v>64</v>
      </c>
    </row>
    <row r="38" spans="2:4" x14ac:dyDescent="0.45">
      <c r="B38" s="12" t="s">
        <v>15</v>
      </c>
      <c r="C38" s="12" t="s">
        <v>16</v>
      </c>
      <c r="D38" s="12" t="s">
        <v>18</v>
      </c>
    </row>
    <row r="39" spans="2:4" x14ac:dyDescent="0.45">
      <c r="B39" s="13" t="s">
        <v>65</v>
      </c>
      <c r="C39" s="17">
        <v>25000000</v>
      </c>
      <c r="D39" s="13" t="s">
        <v>66</v>
      </c>
    </row>
    <row r="40" spans="2:4" x14ac:dyDescent="0.45">
      <c r="B40" s="13" t="s">
        <v>67</v>
      </c>
      <c r="C40" s="17">
        <v>80000000</v>
      </c>
      <c r="D40" s="13" t="s">
        <v>68</v>
      </c>
    </row>
    <row r="41" spans="2:4" x14ac:dyDescent="0.45">
      <c r="B41" s="13" t="s">
        <v>69</v>
      </c>
      <c r="C41" s="17">
        <v>50000000</v>
      </c>
      <c r="D41" s="13" t="s">
        <v>70</v>
      </c>
    </row>
    <row r="42" spans="2:4" x14ac:dyDescent="0.45">
      <c r="B42" s="13" t="s">
        <v>71</v>
      </c>
      <c r="C42" s="17">
        <v>15000000</v>
      </c>
      <c r="D42" s="13" t="s">
        <v>72</v>
      </c>
    </row>
    <row r="43" spans="2:4" x14ac:dyDescent="0.45">
      <c r="B43" s="13" t="s">
        <v>73</v>
      </c>
      <c r="C43" s="18">
        <v>0.55000000000000004</v>
      </c>
      <c r="D43" s="13" t="s">
        <v>74</v>
      </c>
    </row>
    <row r="44" spans="2:4" x14ac:dyDescent="0.45">
      <c r="B44" s="13" t="s">
        <v>75</v>
      </c>
      <c r="C44" s="18">
        <v>0.65</v>
      </c>
      <c r="D44" s="13" t="s">
        <v>76</v>
      </c>
    </row>
    <row r="45" spans="2:4" x14ac:dyDescent="0.45">
      <c r="B45" s="13" t="s">
        <v>77</v>
      </c>
      <c r="C45" s="18">
        <v>0.4</v>
      </c>
      <c r="D45" s="13" t="s">
        <v>78</v>
      </c>
    </row>
    <row r="46" spans="2:4" x14ac:dyDescent="0.45">
      <c r="B46" s="13" t="s">
        <v>79</v>
      </c>
      <c r="C46" s="17">
        <v>2000000000</v>
      </c>
      <c r="D46" s="13" t="s">
        <v>80</v>
      </c>
    </row>
    <row r="47" spans="2:4" x14ac:dyDescent="0.45">
      <c r="B47" s="13" t="s">
        <v>81</v>
      </c>
      <c r="C47" s="17">
        <v>120000000</v>
      </c>
      <c r="D47" s="13" t="s">
        <v>82</v>
      </c>
    </row>
    <row r="48" spans="2:4" x14ac:dyDescent="0.45">
      <c r="B48" s="13" t="s">
        <v>83</v>
      </c>
      <c r="C48" s="13" t="s">
        <v>84</v>
      </c>
      <c r="D48" s="13" t="s">
        <v>85</v>
      </c>
    </row>
    <row r="51" spans="2:2" ht="15.75" x14ac:dyDescent="0.5">
      <c r="B51" s="16" t="s">
        <v>86</v>
      </c>
    </row>
    <row r="53" spans="2:2" x14ac:dyDescent="0.45">
      <c r="B53" t="s">
        <v>87</v>
      </c>
    </row>
    <row r="54" spans="2:2" x14ac:dyDescent="0.45">
      <c r="B54" t="s">
        <v>88</v>
      </c>
    </row>
    <row r="55" spans="2:2" x14ac:dyDescent="0.45">
      <c r="B55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2E65-BC87-441F-A75B-2172A72DF8CD}">
  <dimension ref="B2:H98"/>
  <sheetViews>
    <sheetView showGridLines="0" workbookViewId="0"/>
  </sheetViews>
  <sheetFormatPr defaultRowHeight="14.25" x14ac:dyDescent="0.45"/>
  <cols>
    <col min="1" max="1" width="8.59765625" customWidth="1"/>
    <col min="2" max="2" width="25.73046875" customWidth="1"/>
    <col min="3" max="3" width="32.19921875" customWidth="1"/>
    <col min="4" max="5" width="34.6640625" customWidth="1"/>
    <col min="6" max="6" width="35.796875" customWidth="1"/>
    <col min="7" max="7" width="33.3984375" customWidth="1"/>
    <col min="8" max="8" width="27.3984375" customWidth="1"/>
  </cols>
  <sheetData>
    <row r="2" spans="2:5" ht="15" customHeight="1" x14ac:dyDescent="0.55000000000000004">
      <c r="B2" s="9" t="s">
        <v>13</v>
      </c>
    </row>
    <row r="3" spans="2:5" ht="15" customHeight="1" x14ac:dyDescent="0.45">
      <c r="B3" s="11" t="s">
        <v>14</v>
      </c>
    </row>
    <row r="4" spans="2:5" ht="15" customHeight="1" x14ac:dyDescent="0.45"/>
    <row r="5" spans="2:5" ht="15" customHeight="1" x14ac:dyDescent="0.45">
      <c r="B5" s="12" t="s">
        <v>15</v>
      </c>
      <c r="C5" s="12" t="s">
        <v>16</v>
      </c>
      <c r="D5" s="12" t="s">
        <v>17</v>
      </c>
      <c r="E5" s="12" t="s">
        <v>18</v>
      </c>
    </row>
    <row r="6" spans="2:5" ht="15" customHeight="1" x14ac:dyDescent="0.45">
      <c r="B6" s="13" t="s">
        <v>19</v>
      </c>
      <c r="C6" s="14">
        <v>25000000</v>
      </c>
      <c r="D6" s="13" t="s">
        <v>20</v>
      </c>
      <c r="E6" s="13" t="s">
        <v>21</v>
      </c>
    </row>
    <row r="7" spans="2:5" ht="15" customHeight="1" x14ac:dyDescent="0.45">
      <c r="B7" s="13" t="s">
        <v>22</v>
      </c>
      <c r="C7" s="14">
        <v>2000000</v>
      </c>
      <c r="D7" s="13" t="s">
        <v>20</v>
      </c>
      <c r="E7" s="13" t="s">
        <v>23</v>
      </c>
    </row>
    <row r="8" spans="2:5" ht="15" customHeight="1" x14ac:dyDescent="0.45">
      <c r="B8" s="13" t="s">
        <v>24</v>
      </c>
      <c r="C8" s="14">
        <v>80000000</v>
      </c>
      <c r="D8" s="13" t="s">
        <v>20</v>
      </c>
      <c r="E8" s="13" t="s">
        <v>25</v>
      </c>
    </row>
    <row r="9" spans="2:5" ht="15" customHeight="1" x14ac:dyDescent="0.45">
      <c r="B9" s="13" t="s">
        <v>26</v>
      </c>
      <c r="C9" s="14">
        <v>150000000</v>
      </c>
      <c r="D9" s="13" t="s">
        <v>20</v>
      </c>
      <c r="E9" s="13" t="s">
        <v>27</v>
      </c>
    </row>
    <row r="10" spans="2:5" ht="15" customHeight="1" x14ac:dyDescent="0.45">
      <c r="B10" s="13" t="s">
        <v>28</v>
      </c>
      <c r="C10" s="14">
        <v>80000000</v>
      </c>
      <c r="D10" s="13" t="s">
        <v>20</v>
      </c>
      <c r="E10" s="13" t="s">
        <v>29</v>
      </c>
    </row>
    <row r="11" spans="2:5" ht="15" customHeight="1" x14ac:dyDescent="0.45">
      <c r="B11" s="13" t="s">
        <v>30</v>
      </c>
      <c r="C11" s="14">
        <v>50000000</v>
      </c>
      <c r="D11" s="13" t="s">
        <v>20</v>
      </c>
      <c r="E11" s="13" t="s">
        <v>31</v>
      </c>
    </row>
    <row r="12" spans="2:5" ht="15" customHeight="1" x14ac:dyDescent="0.45">
      <c r="B12" s="13" t="s">
        <v>32</v>
      </c>
      <c r="C12" s="14">
        <v>60000000</v>
      </c>
      <c r="D12" s="13" t="s">
        <v>20</v>
      </c>
      <c r="E12" s="13" t="s">
        <v>33</v>
      </c>
    </row>
    <row r="13" spans="2:5" ht="15" customHeight="1" x14ac:dyDescent="0.45">
      <c r="B13" s="13" t="s">
        <v>34</v>
      </c>
      <c r="C13" s="14">
        <v>15000000</v>
      </c>
      <c r="D13" s="13" t="s">
        <v>20</v>
      </c>
      <c r="E13" s="13" t="s">
        <v>35</v>
      </c>
    </row>
    <row r="14" spans="2:5" ht="15" customHeight="1" x14ac:dyDescent="0.45">
      <c r="B14" s="13" t="s">
        <v>36</v>
      </c>
      <c r="C14" s="14">
        <v>10000000</v>
      </c>
      <c r="D14" s="13" t="s">
        <v>20</v>
      </c>
      <c r="E14" s="13" t="s">
        <v>37</v>
      </c>
    </row>
    <row r="15" spans="2:5" x14ac:dyDescent="0.45">
      <c r="B15" s="13" t="s">
        <v>38</v>
      </c>
      <c r="C15" s="14">
        <v>2000000</v>
      </c>
      <c r="D15" s="13" t="s">
        <v>20</v>
      </c>
      <c r="E15" s="13" t="s">
        <v>39</v>
      </c>
    </row>
    <row r="20" spans="5:8" ht="15" customHeight="1" x14ac:dyDescent="0.45">
      <c r="G20" s="5">
        <v>0.2</v>
      </c>
      <c r="H20" s="1">
        <f>_xll.MC_NodeProbability(_MC_Calc_1,"T_blockbuster")</f>
        <v>2.6000000000000002E-2</v>
      </c>
    </row>
    <row r="21" spans="5:8" ht="15" customHeight="1" x14ac:dyDescent="0.45">
      <c r="G21" s="7">
        <v>2000000000</v>
      </c>
      <c r="H21" s="6">
        <f>_xll.MC_NodeValue(_MC_Calc_1,"T_blockbuster")</f>
        <v>1895000000</v>
      </c>
    </row>
    <row r="22" spans="5:8" ht="15" customHeight="1" x14ac:dyDescent="0.45">
      <c r="F22" s="5">
        <v>0.65</v>
      </c>
      <c r="G22" s="2" t="s">
        <v>1</v>
      </c>
    </row>
    <row r="23" spans="5:8" ht="15" customHeight="1" x14ac:dyDescent="0.45">
      <c r="F23" s="7">
        <v>0</v>
      </c>
      <c r="G23" s="6">
        <f>_xll.MC_NodeValue(_MC_Calc_1,"C_market_approved")</f>
        <v>712999999.99999988</v>
      </c>
    </row>
    <row r="24" spans="5:8" ht="15" customHeight="1" x14ac:dyDescent="0.45">
      <c r="G24" s="5">
        <v>0.4</v>
      </c>
      <c r="H24" s="1">
        <f>_xll.MC_NodeProbability(_MC_Calc_1,"T_strong_sales")</f>
        <v>5.2000000000000005E-2</v>
      </c>
    </row>
    <row r="25" spans="5:8" ht="15" customHeight="1" x14ac:dyDescent="0.45">
      <c r="G25" s="7">
        <v>800000000</v>
      </c>
      <c r="H25" s="6">
        <f>_xll.MC_NodeValue(_MC_Calc_1,"T_strong_sales")</f>
        <v>695000000</v>
      </c>
    </row>
    <row r="26" spans="5:8" ht="15" customHeight="1" x14ac:dyDescent="0.45">
      <c r="G26" s="5">
        <v>0.3</v>
      </c>
      <c r="H26" s="1">
        <f>_xll.MC_NodeProbability(_MC_Calc_1,"T_moderate_sales")</f>
        <v>3.9E-2</v>
      </c>
    </row>
    <row r="27" spans="5:8" ht="15" customHeight="1" x14ac:dyDescent="0.45">
      <c r="G27" s="7">
        <v>300000000</v>
      </c>
      <c r="H27" s="6">
        <f>_xll.MC_NodeValue(_MC_Calc_1,"T_moderate_sales")</f>
        <v>195000000</v>
      </c>
    </row>
    <row r="28" spans="5:8" ht="15" customHeight="1" x14ac:dyDescent="0.45">
      <c r="G28" s="5">
        <v>0.1</v>
      </c>
      <c r="H28" s="1">
        <f>_xll.MC_NodeProbability(_MC_Calc_1,"T_below_sales")</f>
        <v>1.3000000000000001E-2</v>
      </c>
    </row>
    <row r="29" spans="5:8" ht="15" customHeight="1" x14ac:dyDescent="0.45">
      <c r="G29" s="7">
        <v>80000000</v>
      </c>
      <c r="H29" s="6">
        <f>_xll.MC_NodeValue(_MC_Calc_1,"T_below_sales")</f>
        <v>-25000000</v>
      </c>
    </row>
    <row r="30" spans="5:8" ht="15" customHeight="1" x14ac:dyDescent="0.45">
      <c r="E30" s="4" t="str">
        <f>_xll.MC_NodeDecision(_MC_Calc_1,"C_phase3_strong")</f>
        <v>optimal</v>
      </c>
      <c r="F30" s="2" t="s">
        <v>2</v>
      </c>
    </row>
    <row r="31" spans="5:8" ht="15" customHeight="1" x14ac:dyDescent="0.45">
      <c r="E31" s="7">
        <f>-FullPhaseIiiCost</f>
        <v>-80000000</v>
      </c>
      <c r="F31" s="6">
        <f>_xll.MC_NodeValue(_MC_Calc_1,"C_phase3_strong")</f>
        <v>467449999.99999994</v>
      </c>
    </row>
    <row r="32" spans="5:8" ht="15" customHeight="1" x14ac:dyDescent="0.45">
      <c r="F32" s="5">
        <v>0.2</v>
      </c>
      <c r="G32" s="1">
        <f>_xll.MC_NodeProbability(_MC_Calc_1,"T_conditional")</f>
        <v>4.0000000000000008E-2</v>
      </c>
    </row>
    <row r="33" spans="3:7" ht="15" customHeight="1" x14ac:dyDescent="0.45">
      <c r="F33" s="7">
        <v>200000000</v>
      </c>
      <c r="G33" s="6">
        <f>_xll.MC_NodeValue(_MC_Calc_1,"T_conditional")</f>
        <v>95000000</v>
      </c>
    </row>
    <row r="34" spans="3:7" ht="15" customHeight="1" x14ac:dyDescent="0.45">
      <c r="F34" s="5">
        <v>0.15</v>
      </c>
      <c r="G34" s="1">
        <f>_xll.MC_NodeProbability(_MC_Calc_1,"T_phase3_fail_strong")</f>
        <v>0.03</v>
      </c>
    </row>
    <row r="35" spans="3:7" ht="15" customHeight="1" x14ac:dyDescent="0.45">
      <c r="F35" s="7">
        <v>5000000</v>
      </c>
      <c r="G35" s="6">
        <f>_xll.MC_NodeValue(_MC_Calc_1,"T_phase3_fail_strong")</f>
        <v>-100000000</v>
      </c>
    </row>
    <row r="36" spans="3:7" ht="15" customHeight="1" x14ac:dyDescent="0.45">
      <c r="D36" s="5">
        <v>0.2</v>
      </c>
      <c r="E36" s="3" t="s">
        <v>3</v>
      </c>
    </row>
    <row r="37" spans="3:7" ht="15" customHeight="1" x14ac:dyDescent="0.45">
      <c r="D37" s="7">
        <v>0</v>
      </c>
      <c r="E37" s="6">
        <f>_xll.MC_NodeValue(_MC_Calc_1,"D_phase3_strong")</f>
        <v>467449999.99999994</v>
      </c>
    </row>
    <row r="38" spans="3:7" ht="15" customHeight="1" x14ac:dyDescent="0.45">
      <c r="E38" s="4" t="str">
        <f>_xll.MC_NodeDecision(_MC_Calc_1,"T_partner_strong")</f>
        <v/>
      </c>
      <c r="F38" s="1">
        <f>_xll.MC_NodeProbability(_MC_Calc_1,"T_partner_strong")</f>
        <v>0.2</v>
      </c>
    </row>
    <row r="39" spans="3:7" ht="15" customHeight="1" x14ac:dyDescent="0.45">
      <c r="E39" s="7">
        <f>PartnerNowStrongDataValue</f>
        <v>150000000</v>
      </c>
      <c r="F39" s="6">
        <f>_xll.MC_NodeValue(_MC_Calc_1,"T_partner_strong")</f>
        <v>125000000</v>
      </c>
    </row>
    <row r="40" spans="3:7" ht="15" customHeight="1" x14ac:dyDescent="0.45">
      <c r="C40" s="4" t="str">
        <f>_xll.MC_NodeDecision(_MC_Calc_1,"C_phase2")</f>
        <v>optimal</v>
      </c>
      <c r="D40" s="2" t="s">
        <v>4</v>
      </c>
    </row>
    <row r="41" spans="3:7" ht="15" customHeight="1" x14ac:dyDescent="0.45">
      <c r="C41" s="7">
        <f>-ProceedToPhaseIiCost</f>
        <v>-25000000</v>
      </c>
      <c r="D41" s="6">
        <f>_xll.MC_NodeValue(_MC_Calc_1,"C_phase2")</f>
        <v>135077500</v>
      </c>
    </row>
    <row r="42" spans="3:7" ht="15" customHeight="1" x14ac:dyDescent="0.45">
      <c r="F42" s="5">
        <v>0.4</v>
      </c>
      <c r="G42" s="1">
        <f>_xll.MC_NodeProbability(_MC_Calc_1,"T_mod_approved")</f>
        <v>0.13999999999999999</v>
      </c>
    </row>
    <row r="43" spans="3:7" ht="15" customHeight="1" x14ac:dyDescent="0.45">
      <c r="F43" s="7">
        <v>500000000</v>
      </c>
      <c r="G43" s="6">
        <f>_xll.MC_NodeValue(_MC_Calc_1,"T_mod_approved")</f>
        <v>395000000</v>
      </c>
    </row>
    <row r="44" spans="3:7" ht="15" customHeight="1" x14ac:dyDescent="0.45">
      <c r="E44" s="4" t="str">
        <f>_xll.MC_NodeDecision(_MC_Calc_1,"C_phase3_moderate")</f>
        <v/>
      </c>
      <c r="F44" s="2" t="s">
        <v>5</v>
      </c>
    </row>
    <row r="45" spans="3:7" ht="15" customHeight="1" x14ac:dyDescent="0.45">
      <c r="E45" s="7">
        <f>-ProceedToPhaseIiiCost</f>
        <v>-80000000</v>
      </c>
      <c r="F45" s="6">
        <f>_xll.MC_NodeValue(_MC_Calc_1,"C_phase3_moderate")</f>
        <v>111500000</v>
      </c>
    </row>
    <row r="46" spans="3:7" ht="15" customHeight="1" x14ac:dyDescent="0.45">
      <c r="F46" s="5">
        <v>0.3</v>
      </c>
      <c r="G46" s="1">
        <f>_xll.MC_NodeProbability(_MC_Calc_1,"T_mod_crl")</f>
        <v>0.105</v>
      </c>
    </row>
    <row r="47" spans="3:7" ht="15" customHeight="1" x14ac:dyDescent="0.45">
      <c r="F47" s="7">
        <v>50000000</v>
      </c>
      <c r="G47" s="6">
        <f>_xll.MC_NodeValue(_MC_Calc_1,"T_mod_crl")</f>
        <v>-55000000</v>
      </c>
    </row>
    <row r="48" spans="3:7" ht="15" customHeight="1" x14ac:dyDescent="0.45">
      <c r="F48" s="5">
        <v>0.3</v>
      </c>
      <c r="G48" s="1">
        <f>_xll.MC_NodeProbability(_MC_Calc_1,"T_mod_fail")</f>
        <v>0.105</v>
      </c>
    </row>
    <row r="49" spans="4:7" ht="15" customHeight="1" x14ac:dyDescent="0.45">
      <c r="F49" s="7">
        <v>5000000</v>
      </c>
      <c r="G49" s="6">
        <f>_xll.MC_NodeValue(_MC_Calc_1,"T_mod_fail")</f>
        <v>-100000000</v>
      </c>
    </row>
    <row r="50" spans="4:7" ht="15" customHeight="1" x14ac:dyDescent="0.45">
      <c r="D50" s="5">
        <v>0.35</v>
      </c>
      <c r="E50" s="3" t="s">
        <v>6</v>
      </c>
    </row>
    <row r="51" spans="4:7" ht="15" customHeight="1" x14ac:dyDescent="0.45">
      <c r="D51" s="7">
        <v>0</v>
      </c>
      <c r="E51" s="6">
        <f>_xll.MC_NodeValue(_MC_Calc_1,"D_phase3_moderate")</f>
        <v>115250000</v>
      </c>
    </row>
    <row r="52" spans="4:7" ht="15" customHeight="1" x14ac:dyDescent="0.45">
      <c r="F52" s="5">
        <v>0.45</v>
      </c>
      <c r="G52" s="1">
        <f>_xll.MC_NodeProbability(_MC_Calc_1,"T_adaptive_ok")</f>
        <v>0.1575</v>
      </c>
    </row>
    <row r="53" spans="4:7" ht="15" customHeight="1" x14ac:dyDescent="0.45">
      <c r="F53" s="7">
        <v>400000000</v>
      </c>
      <c r="G53" s="6">
        <f>_xll.MC_NodeValue(_MC_Calc_1,"T_adaptive_ok")</f>
        <v>325000000</v>
      </c>
    </row>
    <row r="54" spans="4:7" ht="15" customHeight="1" x14ac:dyDescent="0.45">
      <c r="E54" s="4" t="str">
        <f>_xll.MC_NodeDecision(_MC_Calc_1,"C_adaptive")</f>
        <v>optimal</v>
      </c>
      <c r="F54" s="2" t="s">
        <v>7</v>
      </c>
    </row>
    <row r="55" spans="4:7" ht="15" customHeight="1" x14ac:dyDescent="0.45">
      <c r="E55" s="7">
        <f>-AdaptiveTrialDesignCost</f>
        <v>-50000000</v>
      </c>
      <c r="F55" s="6">
        <f>_xll.MC_NodeValue(_MC_Calc_1,"C_adaptive")</f>
        <v>115250000</v>
      </c>
    </row>
    <row r="56" spans="4:7" ht="15" customHeight="1" x14ac:dyDescent="0.45">
      <c r="F56" s="5">
        <v>0.3</v>
      </c>
      <c r="G56" s="1">
        <f>_xll.MC_NodeProbability(_MC_Calc_1,"T_adaptive_inconc")</f>
        <v>0.105</v>
      </c>
    </row>
    <row r="57" spans="4:7" ht="15" customHeight="1" x14ac:dyDescent="0.45">
      <c r="F57" s="7">
        <v>30000000</v>
      </c>
      <c r="G57" s="6">
        <f>_xll.MC_NodeValue(_MC_Calc_1,"T_adaptive_inconc")</f>
        <v>-45000000</v>
      </c>
    </row>
    <row r="58" spans="4:7" ht="15" customHeight="1" x14ac:dyDescent="0.45">
      <c r="F58" s="5">
        <v>0.25</v>
      </c>
      <c r="G58" s="1">
        <f>_xll.MC_NodeProbability(_MC_Calc_1,"T_adaptive_stop")</f>
        <v>8.7499999999999994E-2</v>
      </c>
    </row>
    <row r="59" spans="4:7" ht="15" customHeight="1" x14ac:dyDescent="0.45">
      <c r="F59" s="7">
        <v>5000000</v>
      </c>
      <c r="G59" s="6">
        <f>_xll.MC_NodeValue(_MC_Calc_1,"T_adaptive_stop")</f>
        <v>-70000000</v>
      </c>
    </row>
    <row r="60" spans="4:7" ht="15" customHeight="1" x14ac:dyDescent="0.45">
      <c r="E60" s="4" t="str">
        <f>_xll.MC_NodeDecision(_MC_Calc_1,"T_partner_moderate")</f>
        <v/>
      </c>
      <c r="F60" s="1">
        <f>_xll.MC_NodeProbability(_MC_Calc_1,"T_partner_moderate")</f>
        <v>0.35</v>
      </c>
    </row>
    <row r="61" spans="4:7" ht="15" customHeight="1" x14ac:dyDescent="0.45">
      <c r="E61" s="7">
        <f>PartnerNowValue</f>
        <v>60000000</v>
      </c>
      <c r="F61" s="6">
        <f>_xll.MC_NodeValue(_MC_Calc_1,"T_partner_moderate")</f>
        <v>35000000</v>
      </c>
    </row>
    <row r="62" spans="4:7" ht="15" customHeight="1" x14ac:dyDescent="0.45">
      <c r="F62" s="5">
        <v>0.3</v>
      </c>
      <c r="G62" s="1">
        <f>_xll.MC_NodeProbability(_MC_Calc_1,"T_reform_improved")</f>
        <v>7.4999999999999997E-2</v>
      </c>
    </row>
    <row r="63" spans="4:7" ht="15" customHeight="1" x14ac:dyDescent="0.45">
      <c r="F63" s="7">
        <v>200000000</v>
      </c>
      <c r="G63" s="6">
        <f>_xll.MC_NodeValue(_MC_Calc_1,"T_reform_improved")</f>
        <v>160000000</v>
      </c>
    </row>
    <row r="64" spans="4:7" ht="15" customHeight="1" x14ac:dyDescent="0.45">
      <c r="E64" s="4" t="str">
        <f>_xll.MC_NodeDecision(_MC_Calc_1,"C_reformulate")</f>
        <v>optimal</v>
      </c>
      <c r="F64" s="2" t="s">
        <v>8</v>
      </c>
    </row>
    <row r="65" spans="4:7" ht="15" customHeight="1" x14ac:dyDescent="0.45">
      <c r="E65" s="7">
        <f>-ReformulateRetryCost</f>
        <v>-15000000</v>
      </c>
      <c r="F65" s="6">
        <f>_xll.MC_NodeValue(_MC_Calc_1,"C_reformulate")</f>
        <v>25000000</v>
      </c>
    </row>
    <row r="66" spans="4:7" ht="15" customHeight="1" x14ac:dyDescent="0.45">
      <c r="F66" s="5">
        <v>0.5</v>
      </c>
      <c r="G66" s="1">
        <f>_xll.MC_NodeProbability(_MC_Calc_1,"T_reform_same")</f>
        <v>0.125</v>
      </c>
    </row>
    <row r="67" spans="4:7" ht="15" customHeight="1" x14ac:dyDescent="0.45">
      <c r="F67" s="7">
        <v>10000000</v>
      </c>
      <c r="G67" s="6">
        <f>_xll.MC_NodeValue(_MC_Calc_1,"T_reform_same")</f>
        <v>-30000000</v>
      </c>
    </row>
    <row r="68" spans="4:7" ht="15" customHeight="1" x14ac:dyDescent="0.45">
      <c r="F68" s="5">
        <v>0.2</v>
      </c>
      <c r="G68" s="1">
        <f>_xll.MC_NodeProbability(_MC_Calc_1,"T_reform_safety")</f>
        <v>0.05</v>
      </c>
    </row>
    <row r="69" spans="4:7" ht="15" customHeight="1" x14ac:dyDescent="0.45">
      <c r="F69" s="7">
        <v>0</v>
      </c>
      <c r="G69" s="6">
        <f>_xll.MC_NodeValue(_MC_Calc_1,"T_reform_safety")</f>
        <v>-40000000</v>
      </c>
    </row>
    <row r="70" spans="4:7" ht="15" customHeight="1" x14ac:dyDescent="0.45">
      <c r="D70" s="5">
        <v>0.25</v>
      </c>
      <c r="E70" s="3" t="s">
        <v>9</v>
      </c>
    </row>
    <row r="71" spans="4:7" ht="15" customHeight="1" x14ac:dyDescent="0.45">
      <c r="D71" s="7">
        <v>0</v>
      </c>
      <c r="E71" s="6">
        <f>_xll.MC_NodeValue(_MC_Calc_1,"D_weak_signal")</f>
        <v>25000000</v>
      </c>
    </row>
    <row r="72" spans="4:7" ht="15" customHeight="1" x14ac:dyDescent="0.45">
      <c r="F72" s="5">
        <v>0.25</v>
      </c>
      <c r="G72" s="1">
        <f>_xll.MC_NodeProbability(_MC_Calc_1,"T_pivot_promise")</f>
        <v>6.25E-2</v>
      </c>
    </row>
    <row r="73" spans="4:7" ht="15" customHeight="1" x14ac:dyDescent="0.45">
      <c r="F73" s="7">
        <v>150000000</v>
      </c>
      <c r="G73" s="6">
        <f>_xll.MC_NodeValue(_MC_Calc_1,"T_pivot_promise")</f>
        <v>115000000</v>
      </c>
    </row>
    <row r="74" spans="4:7" ht="15" customHeight="1" x14ac:dyDescent="0.45">
      <c r="E74" s="4" t="str">
        <f>_xll.MC_NodeDecision(_MC_Calc_1,"C_pivot")</f>
        <v/>
      </c>
      <c r="F74" s="2" t="s">
        <v>10</v>
      </c>
    </row>
    <row r="75" spans="4:7" ht="15" customHeight="1" x14ac:dyDescent="0.45">
      <c r="E75" s="7">
        <f>-PivotToNewIndicationCost</f>
        <v>-10000000</v>
      </c>
      <c r="F75" s="6">
        <f>_xll.MC_NodeValue(_MC_Calc_1,"C_pivot")</f>
        <v>11500000</v>
      </c>
    </row>
    <row r="76" spans="4:7" ht="15" customHeight="1" x14ac:dyDescent="0.45">
      <c r="F76" s="5">
        <v>0.45</v>
      </c>
      <c r="G76" s="1">
        <f>_xll.MC_NodeProbability(_MC_Calc_1,"T_pivot_marginal")</f>
        <v>0.1125</v>
      </c>
    </row>
    <row r="77" spans="4:7" ht="15" customHeight="1" x14ac:dyDescent="0.45">
      <c r="F77" s="7">
        <v>20000000</v>
      </c>
      <c r="G77" s="6">
        <f>_xll.MC_NodeValue(_MC_Calc_1,"T_pivot_marginal")</f>
        <v>-15000000</v>
      </c>
    </row>
    <row r="78" spans="4:7" ht="15" customHeight="1" x14ac:dyDescent="0.45">
      <c r="F78" s="5">
        <v>0.3</v>
      </c>
      <c r="G78" s="1">
        <f>_xll.MC_NodeProbability(_MC_Calc_1,"T_pivot_nothing")</f>
        <v>7.4999999999999997E-2</v>
      </c>
    </row>
    <row r="79" spans="4:7" ht="15" customHeight="1" x14ac:dyDescent="0.45">
      <c r="F79" s="7">
        <v>0</v>
      </c>
      <c r="G79" s="6">
        <f>_xll.MC_NodeValue(_MC_Calc_1,"T_pivot_nothing")</f>
        <v>-35000000</v>
      </c>
    </row>
    <row r="80" spans="4:7" ht="15" customHeight="1" x14ac:dyDescent="0.45">
      <c r="E80" s="4" t="str">
        <f>_xll.MC_NodeDecision(_MC_Calc_1,"T_abandon_weak")</f>
        <v/>
      </c>
      <c r="F80" s="1">
        <f>_xll.MC_NodeProbability(_MC_Calc_1,"T_abandon_weak")</f>
        <v>0.25</v>
      </c>
    </row>
    <row r="81" spans="3:6" ht="15" customHeight="1" x14ac:dyDescent="0.45">
      <c r="E81" s="7">
        <f>AbandonValue</f>
        <v>2000000</v>
      </c>
      <c r="F81" s="6">
        <f>_xll.MC_NodeValue(_MC_Calc_1,"T_abandon_weak")</f>
        <v>-23000000</v>
      </c>
    </row>
    <row r="82" spans="3:6" ht="15" customHeight="1" x14ac:dyDescent="0.45">
      <c r="D82" s="5">
        <v>0.2</v>
      </c>
      <c r="E82" s="1">
        <f>_xll.MC_NodeProbability(_MC_Calc_1,"T_phase2_fail")</f>
        <v>0.2</v>
      </c>
    </row>
    <row r="83" spans="3:6" ht="15" customHeight="1" x14ac:dyDescent="0.45">
      <c r="D83" s="7">
        <v>0</v>
      </c>
      <c r="E83" s="6">
        <f>_xll.MC_NodeValue(_MC_Calc_1,"T_phase2_fail")</f>
        <v>-25000000</v>
      </c>
    </row>
    <row r="84" spans="3:6" ht="15" customHeight="1" x14ac:dyDescent="0.45">
      <c r="C84" s="3" t="s">
        <v>11</v>
      </c>
    </row>
    <row r="85" spans="3:6" ht="15" customHeight="1" x14ac:dyDescent="0.45">
      <c r="C85" s="6">
        <f>_xll.MC_NodeValue(_MC_Calc_1,"D_root")</f>
        <v>135077500</v>
      </c>
    </row>
    <row r="86" spans="3:6" ht="15" customHeight="1" x14ac:dyDescent="0.45">
      <c r="D86" s="5">
        <v>0.2</v>
      </c>
      <c r="E86" s="1">
        <f>_xll.MC_NodeProbability(_MC_Calc_1,"T_partner_big")</f>
        <v>0.2</v>
      </c>
    </row>
    <row r="87" spans="3:6" ht="15" customHeight="1" x14ac:dyDescent="0.45">
      <c r="D87" s="7">
        <v>120000000</v>
      </c>
      <c r="E87" s="6">
        <f>_xll.MC_NodeValue(_MC_Calc_1,"T_partner_big")</f>
        <v>118000000</v>
      </c>
    </row>
    <row r="88" spans="3:6" ht="15" customHeight="1" x14ac:dyDescent="0.45">
      <c r="C88" s="4" t="str">
        <f>_xll.MC_NodeDecision(_MC_Calc_1,"C_partner_terms")</f>
        <v/>
      </c>
      <c r="D88" s="2" t="s">
        <v>12</v>
      </c>
    </row>
    <row r="89" spans="3:6" ht="15" customHeight="1" x14ac:dyDescent="0.45">
      <c r="C89" s="7">
        <f>-PartnerOutlicenseCost</f>
        <v>-2000000</v>
      </c>
      <c r="D89" s="6">
        <f>_xll.MC_NodeValue(_MC_Calc_1,"C_partner_terms")</f>
        <v>41750000</v>
      </c>
    </row>
    <row r="90" spans="3:6" ht="15" customHeight="1" x14ac:dyDescent="0.45">
      <c r="D90" s="5">
        <v>0.45</v>
      </c>
      <c r="E90" s="1">
        <f>_xll.MC_NodeProbability(_MC_Calc_1,"T_partner_mid")</f>
        <v>0.45</v>
      </c>
    </row>
    <row r="91" spans="3:6" ht="15" customHeight="1" x14ac:dyDescent="0.45">
      <c r="D91" s="7">
        <v>40000000</v>
      </c>
      <c r="E91" s="6">
        <f>_xll.MC_NodeValue(_MC_Calc_1,"T_partner_mid")</f>
        <v>38000000</v>
      </c>
    </row>
    <row r="92" spans="3:6" ht="15" customHeight="1" x14ac:dyDescent="0.45">
      <c r="D92" s="5">
        <v>0.35</v>
      </c>
      <c r="E92" s="1">
        <f>_xll.MC_NodeProbability(_MC_Calc_1,"T_partner_weak")</f>
        <v>0.35</v>
      </c>
    </row>
    <row r="93" spans="3:6" ht="15" customHeight="1" x14ac:dyDescent="0.45">
      <c r="D93" s="7">
        <v>5000000</v>
      </c>
      <c r="E93" s="6">
        <f>_xll.MC_NodeValue(_MC_Calc_1,"T_partner_weak")</f>
        <v>3000000</v>
      </c>
    </row>
    <row r="94" spans="3:6" ht="15" customHeight="1" x14ac:dyDescent="0.45">
      <c r="C94" s="4" t="str">
        <f>_xll.MC_NodeDecision(_MC_Calc_1,"T_shelve")</f>
        <v/>
      </c>
      <c r="D94" s="1">
        <f>_xll.MC_NodeProbability(_MC_Calc_1,"T_shelve")</f>
        <v>1</v>
      </c>
    </row>
    <row r="95" spans="3:6" ht="15" customHeight="1" x14ac:dyDescent="0.45">
      <c r="C95" s="7">
        <v>0</v>
      </c>
      <c r="D95" s="6">
        <f>_xll.MC_NodeValue(_MC_Calc_1,"T_shelve")</f>
        <v>0</v>
      </c>
    </row>
    <row r="96" spans="3:6" ht="15" customHeight="1" x14ac:dyDescent="0.45"/>
    <row r="97" ht="15" customHeight="1" x14ac:dyDescent="0.45"/>
    <row r="98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161</vt:i4>
      </vt:variant>
    </vt:vector>
  </HeadingPairs>
  <TitlesOfParts>
    <vt:vector size="163" baseType="lpstr">
      <vt:lpstr>Problem</vt:lpstr>
      <vt:lpstr>MC_Tree_1</vt:lpstr>
      <vt:lpstr>_MC_Calc_1</vt:lpstr>
      <vt:lpstr>AbandonValue</vt:lpstr>
      <vt:lpstr>AdaptiveTrialDesignCost</vt:lpstr>
      <vt:lpstr>FullPhaseIiiCost</vt:lpstr>
      <vt:lpstr>MC_Tree_1!MC_BD_D_phase3_moderate_C_adaptive</vt:lpstr>
      <vt:lpstr>MC_Tree_1!MC_BD_D_phase3_moderate_C_phase3_moderate</vt:lpstr>
      <vt:lpstr>MC_Tree_1!MC_BD_D_phase3_moderate_T_partner_moderate</vt:lpstr>
      <vt:lpstr>MC_Tree_1!MC_BD_D_phase3_strong_C_phase3_strong</vt:lpstr>
      <vt:lpstr>MC_Tree_1!MC_BD_D_phase3_strong_T_partner_strong</vt:lpstr>
      <vt:lpstr>MC_Tree_1!MC_BD_D_root_C_partner_terms</vt:lpstr>
      <vt:lpstr>MC_Tree_1!MC_BD_D_root_C_phase2</vt:lpstr>
      <vt:lpstr>MC_Tree_1!MC_BD_D_root_T_shelve</vt:lpstr>
      <vt:lpstr>MC_Tree_1!MC_BD_D_weak_signal_C_pivot</vt:lpstr>
      <vt:lpstr>MC_Tree_1!MC_BD_D_weak_signal_C_reformulate</vt:lpstr>
      <vt:lpstr>MC_Tree_1!MC_BD_D_weak_signal_T_abandon_weak</vt:lpstr>
      <vt:lpstr>MC_Tree_1!MC_BP_C_adaptive_T_adaptive_inconc</vt:lpstr>
      <vt:lpstr>MC_Tree_1!MC_BP_C_adaptive_T_adaptive_ok</vt:lpstr>
      <vt:lpstr>MC_Tree_1!MC_BP_C_adaptive_T_adaptive_stop</vt:lpstr>
      <vt:lpstr>MC_Tree_1!MC_BP_C_market_approved_T_below_sales</vt:lpstr>
      <vt:lpstr>MC_Tree_1!MC_BP_C_market_approved_T_blockbuster</vt:lpstr>
      <vt:lpstr>MC_Tree_1!MC_BP_C_market_approved_T_moderate_sales</vt:lpstr>
      <vt:lpstr>MC_Tree_1!MC_BP_C_market_approved_T_strong_sales</vt:lpstr>
      <vt:lpstr>MC_Tree_1!MC_BP_C_partner_terms_T_partner_big</vt:lpstr>
      <vt:lpstr>MC_Tree_1!MC_BP_C_partner_terms_T_partner_mid</vt:lpstr>
      <vt:lpstr>MC_Tree_1!MC_BP_C_partner_terms_T_partner_weak</vt:lpstr>
      <vt:lpstr>MC_Tree_1!MC_BP_C_phase2_D_phase3_moderate</vt:lpstr>
      <vt:lpstr>MC_Tree_1!MC_BP_C_phase2_D_phase3_strong</vt:lpstr>
      <vt:lpstr>MC_Tree_1!MC_BP_C_phase2_D_weak_signal</vt:lpstr>
      <vt:lpstr>MC_Tree_1!MC_BP_C_phase2_T_phase2_fail</vt:lpstr>
      <vt:lpstr>MC_Tree_1!MC_BP_C_phase3_moderate_T_mod_approved</vt:lpstr>
      <vt:lpstr>MC_Tree_1!MC_BP_C_phase3_moderate_T_mod_crl</vt:lpstr>
      <vt:lpstr>MC_Tree_1!MC_BP_C_phase3_moderate_T_mod_fail</vt:lpstr>
      <vt:lpstr>MC_Tree_1!MC_BP_C_phase3_strong_C_market_approved</vt:lpstr>
      <vt:lpstr>MC_Tree_1!MC_BP_C_phase3_strong_T_conditional</vt:lpstr>
      <vt:lpstr>MC_Tree_1!MC_BP_C_phase3_strong_T_phase3_fail_strong</vt:lpstr>
      <vt:lpstr>MC_Tree_1!MC_BP_C_pivot_T_pivot_marginal</vt:lpstr>
      <vt:lpstr>MC_Tree_1!MC_BP_C_pivot_T_pivot_nothing</vt:lpstr>
      <vt:lpstr>MC_Tree_1!MC_BP_C_pivot_T_pivot_promise</vt:lpstr>
      <vt:lpstr>MC_Tree_1!MC_BP_C_reformulate_T_reform_improved</vt:lpstr>
      <vt:lpstr>MC_Tree_1!MC_BP_C_reformulate_T_reform_safety</vt:lpstr>
      <vt:lpstr>MC_Tree_1!MC_BP_C_reformulate_T_reform_same</vt:lpstr>
      <vt:lpstr>MC_Tree_1!MC_BV_C_adaptive_T_adaptive_inconc</vt:lpstr>
      <vt:lpstr>MC_Tree_1!MC_BV_C_adaptive_T_adaptive_ok</vt:lpstr>
      <vt:lpstr>MC_Tree_1!MC_BV_C_adaptive_T_adaptive_stop</vt:lpstr>
      <vt:lpstr>MC_Tree_1!MC_BV_C_market_approved_T_below_sales</vt:lpstr>
      <vt:lpstr>MC_Tree_1!MC_BV_C_market_approved_T_blockbuster</vt:lpstr>
      <vt:lpstr>MC_Tree_1!MC_BV_C_market_approved_T_moderate_sales</vt:lpstr>
      <vt:lpstr>MC_Tree_1!MC_BV_C_market_approved_T_strong_sales</vt:lpstr>
      <vt:lpstr>MC_Tree_1!MC_BV_C_partner_terms_T_partner_big</vt:lpstr>
      <vt:lpstr>MC_Tree_1!MC_BV_C_partner_terms_T_partner_mid</vt:lpstr>
      <vt:lpstr>MC_Tree_1!MC_BV_C_partner_terms_T_partner_weak</vt:lpstr>
      <vt:lpstr>MC_Tree_1!MC_BV_C_phase2_D_phase3_moderate</vt:lpstr>
      <vt:lpstr>MC_Tree_1!MC_BV_C_phase2_D_phase3_strong</vt:lpstr>
      <vt:lpstr>MC_Tree_1!MC_BV_C_phase2_D_weak_signal</vt:lpstr>
      <vt:lpstr>MC_Tree_1!MC_BV_C_phase2_T_phase2_fail</vt:lpstr>
      <vt:lpstr>MC_Tree_1!MC_BV_C_phase3_moderate_T_mod_approved</vt:lpstr>
      <vt:lpstr>MC_Tree_1!MC_BV_C_phase3_moderate_T_mod_crl</vt:lpstr>
      <vt:lpstr>MC_Tree_1!MC_BV_C_phase3_moderate_T_mod_fail</vt:lpstr>
      <vt:lpstr>MC_Tree_1!MC_BV_C_phase3_strong_C_market_approved</vt:lpstr>
      <vt:lpstr>MC_Tree_1!MC_BV_C_phase3_strong_T_conditional</vt:lpstr>
      <vt:lpstr>MC_Tree_1!MC_BV_C_phase3_strong_T_phase3_fail_strong</vt:lpstr>
      <vt:lpstr>MC_Tree_1!MC_BV_C_pivot_T_pivot_marginal</vt:lpstr>
      <vt:lpstr>MC_Tree_1!MC_BV_C_pivot_T_pivot_nothing</vt:lpstr>
      <vt:lpstr>MC_Tree_1!MC_BV_C_pivot_T_pivot_promise</vt:lpstr>
      <vt:lpstr>MC_Tree_1!MC_BV_C_reformulate_T_reform_improved</vt:lpstr>
      <vt:lpstr>MC_Tree_1!MC_BV_C_reformulate_T_reform_safety</vt:lpstr>
      <vt:lpstr>MC_Tree_1!MC_BV_C_reformulate_T_reform_same</vt:lpstr>
      <vt:lpstr>MC_Tree_1!MC_BV_D_phase3_moderate_C_adaptive</vt:lpstr>
      <vt:lpstr>MC_Tree_1!MC_BV_D_phase3_moderate_C_phase3_moderate</vt:lpstr>
      <vt:lpstr>MC_Tree_1!MC_BV_D_phase3_moderate_T_partner_moderate</vt:lpstr>
      <vt:lpstr>MC_Tree_1!MC_BV_D_phase3_strong_C_phase3_strong</vt:lpstr>
      <vt:lpstr>MC_Tree_1!MC_BV_D_phase3_strong_T_partner_strong</vt:lpstr>
      <vt:lpstr>MC_Tree_1!MC_BV_D_root_C_partner_terms</vt:lpstr>
      <vt:lpstr>MC_Tree_1!MC_BV_D_root_C_phase2</vt:lpstr>
      <vt:lpstr>MC_Tree_1!MC_BV_D_root_T_shelve</vt:lpstr>
      <vt:lpstr>MC_Tree_1!MC_BV_D_weak_signal_C_pivot</vt:lpstr>
      <vt:lpstr>MC_Tree_1!MC_BV_D_weak_signal_C_reformulate</vt:lpstr>
      <vt:lpstr>MC_Tree_1!MC_BV_D_weak_signal_T_abandon_weak</vt:lpstr>
      <vt:lpstr>MC_Tree_1!MC_N_C_adaptive</vt:lpstr>
      <vt:lpstr>MC_Tree_1!MC_N_C_market_approved</vt:lpstr>
      <vt:lpstr>MC_Tree_1!MC_N_C_partner_terms</vt:lpstr>
      <vt:lpstr>MC_Tree_1!MC_N_C_phase2</vt:lpstr>
      <vt:lpstr>MC_Tree_1!MC_N_C_phase3_moderate</vt:lpstr>
      <vt:lpstr>MC_Tree_1!MC_N_C_phase3_strong</vt:lpstr>
      <vt:lpstr>MC_Tree_1!MC_N_C_pivot</vt:lpstr>
      <vt:lpstr>MC_Tree_1!MC_N_C_reformulate</vt:lpstr>
      <vt:lpstr>MC_Tree_1!MC_N_D_phase3_moderate</vt:lpstr>
      <vt:lpstr>MC_Tree_1!MC_N_D_phase3_strong</vt:lpstr>
      <vt:lpstr>MC_Tree_1!MC_N_D_root</vt:lpstr>
      <vt:lpstr>MC_Tree_1!MC_N_D_weak_signal</vt:lpstr>
      <vt:lpstr>MC_Tree_1!MC_NP_T_abandon_weak</vt:lpstr>
      <vt:lpstr>MC_Tree_1!MC_NP_T_adaptive_inconc</vt:lpstr>
      <vt:lpstr>MC_Tree_1!MC_NP_T_adaptive_ok</vt:lpstr>
      <vt:lpstr>MC_Tree_1!MC_NP_T_adaptive_stop</vt:lpstr>
      <vt:lpstr>MC_Tree_1!MC_NP_T_below_sales</vt:lpstr>
      <vt:lpstr>MC_Tree_1!MC_NP_T_blockbuster</vt:lpstr>
      <vt:lpstr>MC_Tree_1!MC_NP_T_conditional</vt:lpstr>
      <vt:lpstr>MC_Tree_1!MC_NP_T_mod_approved</vt:lpstr>
      <vt:lpstr>MC_Tree_1!MC_NP_T_mod_crl</vt:lpstr>
      <vt:lpstr>MC_Tree_1!MC_NP_T_mod_fail</vt:lpstr>
      <vt:lpstr>MC_Tree_1!MC_NP_T_moderate_sales</vt:lpstr>
      <vt:lpstr>MC_Tree_1!MC_NP_T_partner_big</vt:lpstr>
      <vt:lpstr>MC_Tree_1!MC_NP_T_partner_mid</vt:lpstr>
      <vt:lpstr>MC_Tree_1!MC_NP_T_partner_moderate</vt:lpstr>
      <vt:lpstr>MC_Tree_1!MC_NP_T_partner_strong</vt:lpstr>
      <vt:lpstr>MC_Tree_1!MC_NP_T_partner_weak</vt:lpstr>
      <vt:lpstr>MC_Tree_1!MC_NP_T_phase2_fail</vt:lpstr>
      <vt:lpstr>MC_Tree_1!MC_NP_T_phase3_fail_strong</vt:lpstr>
      <vt:lpstr>MC_Tree_1!MC_NP_T_pivot_marginal</vt:lpstr>
      <vt:lpstr>MC_Tree_1!MC_NP_T_pivot_nothing</vt:lpstr>
      <vt:lpstr>MC_Tree_1!MC_NP_T_pivot_promise</vt:lpstr>
      <vt:lpstr>MC_Tree_1!MC_NP_T_reform_improved</vt:lpstr>
      <vt:lpstr>MC_Tree_1!MC_NP_T_reform_safety</vt:lpstr>
      <vt:lpstr>MC_Tree_1!MC_NP_T_reform_same</vt:lpstr>
      <vt:lpstr>MC_Tree_1!MC_NP_T_shelve</vt:lpstr>
      <vt:lpstr>MC_Tree_1!MC_NP_T_strong_sales</vt:lpstr>
      <vt:lpstr>MC_Tree_1!MC_V_C_adaptive</vt:lpstr>
      <vt:lpstr>MC_Tree_1!MC_V_C_market_approved</vt:lpstr>
      <vt:lpstr>MC_Tree_1!MC_V_C_partner_terms</vt:lpstr>
      <vt:lpstr>MC_Tree_1!MC_V_C_phase2</vt:lpstr>
      <vt:lpstr>MC_Tree_1!MC_V_C_phase3_moderate</vt:lpstr>
      <vt:lpstr>MC_Tree_1!MC_V_C_phase3_strong</vt:lpstr>
      <vt:lpstr>MC_Tree_1!MC_V_C_pivot</vt:lpstr>
      <vt:lpstr>MC_Tree_1!MC_V_C_reformulate</vt:lpstr>
      <vt:lpstr>MC_Tree_1!MC_V_D_phase3_moderate</vt:lpstr>
      <vt:lpstr>MC_Tree_1!MC_V_D_phase3_strong</vt:lpstr>
      <vt:lpstr>MC_Tree_1!MC_V_D_root</vt:lpstr>
      <vt:lpstr>MC_Tree_1!MC_V_D_weak_signal</vt:lpstr>
      <vt:lpstr>MC_Tree_1!MC_V_T_abandon_weak</vt:lpstr>
      <vt:lpstr>MC_Tree_1!MC_V_T_adaptive_inconc</vt:lpstr>
      <vt:lpstr>MC_Tree_1!MC_V_T_adaptive_ok</vt:lpstr>
      <vt:lpstr>MC_Tree_1!MC_V_T_adaptive_stop</vt:lpstr>
      <vt:lpstr>MC_Tree_1!MC_V_T_below_sales</vt:lpstr>
      <vt:lpstr>MC_Tree_1!MC_V_T_blockbuster</vt:lpstr>
      <vt:lpstr>MC_Tree_1!MC_V_T_conditional</vt:lpstr>
      <vt:lpstr>MC_Tree_1!MC_V_T_mod_approved</vt:lpstr>
      <vt:lpstr>MC_Tree_1!MC_V_T_mod_crl</vt:lpstr>
      <vt:lpstr>MC_Tree_1!MC_V_T_mod_fail</vt:lpstr>
      <vt:lpstr>MC_Tree_1!MC_V_T_moderate_sales</vt:lpstr>
      <vt:lpstr>MC_Tree_1!MC_V_T_partner_big</vt:lpstr>
      <vt:lpstr>MC_Tree_1!MC_V_T_partner_mid</vt:lpstr>
      <vt:lpstr>MC_Tree_1!MC_V_T_partner_moderate</vt:lpstr>
      <vt:lpstr>MC_Tree_1!MC_V_T_partner_strong</vt:lpstr>
      <vt:lpstr>MC_Tree_1!MC_V_T_partner_weak</vt:lpstr>
      <vt:lpstr>MC_Tree_1!MC_V_T_phase2_fail</vt:lpstr>
      <vt:lpstr>MC_Tree_1!MC_V_T_phase3_fail_strong</vt:lpstr>
      <vt:lpstr>MC_Tree_1!MC_V_T_pivot_marginal</vt:lpstr>
      <vt:lpstr>MC_Tree_1!MC_V_T_pivot_nothing</vt:lpstr>
      <vt:lpstr>MC_Tree_1!MC_V_T_pivot_promise</vt:lpstr>
      <vt:lpstr>MC_Tree_1!MC_V_T_reform_improved</vt:lpstr>
      <vt:lpstr>MC_Tree_1!MC_V_T_reform_safety</vt:lpstr>
      <vt:lpstr>MC_Tree_1!MC_V_T_reform_same</vt:lpstr>
      <vt:lpstr>MC_Tree_1!MC_V_T_shelve</vt:lpstr>
      <vt:lpstr>MC_Tree_1!MC_V_T_strong_sales</vt:lpstr>
      <vt:lpstr>PartnerNowStrongDataValue</vt:lpstr>
      <vt:lpstr>PartnerNowValue</vt:lpstr>
      <vt:lpstr>PartnerOutlicenseCost</vt:lpstr>
      <vt:lpstr>PivotToNewIndicationCost</vt:lpstr>
      <vt:lpstr>ProceedToPhaseIiCost</vt:lpstr>
      <vt:lpstr>ProceedToPhaseIiiCost</vt:lpstr>
      <vt:lpstr>ReformulateRetryCost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2026-03-27T14:33:08Z</dcterms:created>
  <dcterms:modified xsi:type="dcterms:W3CDTF">2026-03-27T14:33:24Z</dcterms:modified>
</cp:coreProperties>
</file>