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C3E63E1B-02A7-4E32-9407-52B34B63621B}" xr6:coauthVersionLast="47" xr6:coauthVersionMax="47" xr10:uidLastSave="{00000000-0000-0000-0000-000000000000}"/>
  <bookViews>
    <workbookView xWindow="-98" yWindow="-98" windowWidth="21795" windowHeight="12975" firstSheet="2" activeTab="2" xr2:uid="{047496B5-6CFD-4389-AE78-3D6B61956057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_MC_Calc!$A$1:$DJ$1</definedName>
    <definedName name="AppealInjunctionCost">MC_Tree_1!$C$9</definedName>
    <definedName name="AtriskLaunchCost">MC_Tree_1!$C$6</definedName>
    <definedName name="FightInCourtCost">MC_Tree_1!$C$12</definedName>
    <definedName name="LicenseinFromManufacturerCost">MC_Tree_1!$C$8</definedName>
    <definedName name="MC_BD_D_injunction_C_appeal" localSheetId="3">MC_Tree_1!$E$36</definedName>
    <definedName name="MC_BD_D_injunction_C_injunction_settle" localSheetId="3">MC_Tree_1!$E$44</definedName>
    <definedName name="MC_BD_D_injunction_T_withdraw" localSheetId="3">MC_Tree_1!$E$50</definedName>
    <definedName name="MC_BD_D_root_C_license_terms" localSheetId="3">MC_Tree_1!$C$106</definedName>
    <definedName name="MC_BD_D_root_C_patent_lit" localSheetId="3">MC_Tree_1!$C$32</definedName>
    <definedName name="MC_BD_D_root_C_settlement" localSheetId="3">MC_Tree_1!$C$92</definedName>
    <definedName name="MC_BD_D_root_T_no_entry" localSheetId="3">MC_Tree_1!$C$112</definedName>
    <definedName name="MC_BD_D_settle_or_fight_C_royalty_terms" localSheetId="3">MC_Tree_1!$E$60</definedName>
    <definedName name="MC_BD_D_settle_or_fight_C_trial_outcome" localSheetId="3">MC_Tree_1!$E$76</definedName>
    <definedName name="MC_BP_C_appeal_T_appeal_lose" localSheetId="3">MC_Tree_1!$F$38</definedName>
    <definedName name="MC_BP_C_appeal_T_appeal_win" localSheetId="3">MC_Tree_1!$F$34</definedName>
    <definedName name="MC_BP_C_atrisk_market_C_interch_nosue_high" localSheetId="3">MC_Tree_1!$E$22</definedName>
    <definedName name="MC_BP_C_atrisk_market_T_atrisk_nosue_low" localSheetId="3">MC_Tree_1!$E$30</definedName>
    <definedName name="MC_BP_C_atrisk_market_T_atrisk_nosue_mod" localSheetId="3">MC_Tree_1!$E$28</definedName>
    <definedName name="MC_BP_C_early_entry_share_T_early_comp" localSheetId="3">MC_Tree_1!$E$88</definedName>
    <definedName name="MC_BP_C_early_entry_share_T_early_high" localSheetId="3">MC_Tree_1!$E$84</definedName>
    <definedName name="MC_BP_C_early_entry_share_T_early_multi" localSheetId="3">MC_Tree_1!$E$90</definedName>
    <definedName name="MC_BP_C_injunction_settle_T_settle_delayed" localSheetId="3">MC_Tree_1!$F$46</definedName>
    <definedName name="MC_BP_C_injunction_settle_T_settle_favor" localSheetId="3">MC_Tree_1!$F$42</definedName>
    <definedName name="MC_BP_C_injunction_settle_T_settle_no_deal" localSheetId="3">MC_Tree_1!$F$48</definedName>
    <definedName name="MC_BP_C_interch_nosue_high_T_nosue_high_biosim" localSheetId="3">MC_Tree_1!$F$24</definedName>
    <definedName name="MC_BP_C_interch_nosue_high_T_nosue_high_interch" localSheetId="3">MC_Tree_1!$F$20</definedName>
    <definedName name="MC_BP_C_license_market_T_license_moderate" localSheetId="3">MC_Tree_1!$E$102</definedName>
    <definedName name="MC_BP_C_license_market_T_license_strong" localSheetId="3">MC_Tree_1!$E$98</definedName>
    <definedName name="MC_BP_C_license_market_T_license_weak" localSheetId="3">MC_Tree_1!$E$104</definedName>
    <definedName name="MC_BP_C_license_terms_C_license_market" localSheetId="3">MC_Tree_1!$D$100</definedName>
    <definedName name="MC_BP_C_license_terms_T_no_deal" localSheetId="3">MC_Tree_1!$D$110</definedName>
    <definedName name="MC_BP_C_license_terms_T_nonexcl_license" localSheetId="3">MC_Tree_1!$D$108</definedName>
    <definedName name="MC_BP_C_patent_lit_C_atrisk_market" localSheetId="3">MC_Tree_1!$D$26</definedName>
    <definedName name="MC_BP_C_patent_lit_D_injunction" localSheetId="3">MC_Tree_1!$D$40</definedName>
    <definedName name="MC_BP_C_patent_lit_D_settle_or_fight" localSheetId="3">MC_Tree_1!$D$66</definedName>
    <definedName name="MC_BP_C_price_erosion_low_r_T_low_r_mild" localSheetId="3">MC_Tree_1!$G$52</definedName>
    <definedName name="MC_BP_C_price_erosion_low_r_T_low_r_moderate" localSheetId="3">MC_Tree_1!$G$56</definedName>
    <definedName name="MC_BP_C_price_erosion_low_r_T_low_r_severe" localSheetId="3">MC_Tree_1!$G$58</definedName>
    <definedName name="MC_BP_C_royalty_terms_C_price_erosion_low_r" localSheetId="3">MC_Tree_1!$F$54</definedName>
    <definedName name="MC_BP_C_royalty_terms_T_royalty_high" localSheetId="3">MC_Tree_1!$F$64</definedName>
    <definedName name="MC_BP_C_royalty_terms_T_royalty_mod" localSheetId="3">MC_Tree_1!$F$62</definedName>
    <definedName name="MC_BP_C_settlement_C_early_entry_share" localSheetId="3">MC_Tree_1!$D$86</definedName>
    <definedName name="MC_BP_C_settlement_T_late_settle" localSheetId="3">MC_Tree_1!$D$96</definedName>
    <definedName name="MC_BP_C_settlement_T_mid_settle" localSheetId="3">MC_Tree_1!$D$94</definedName>
    <definedName name="MC_BP_C_trial_outcome_C_win_market" localSheetId="3">MC_Tree_1!$F$70</definedName>
    <definedName name="MC_BP_C_trial_outcome_T_partial_win" localSheetId="3">MC_Tree_1!$F$78</definedName>
    <definedName name="MC_BP_C_trial_outcome_T_trial_lose" localSheetId="3">MC_Tree_1!$F$80</definedName>
    <definedName name="MC_BP_C_win_market_T_win_competitive" localSheetId="3">MC_Tree_1!$G$72</definedName>
    <definedName name="MC_BP_C_win_market_T_win_crowded" localSheetId="3">MC_Tree_1!$G$74</definedName>
    <definedName name="MC_BP_C_win_market_T_win_dominant" localSheetId="3">MC_Tree_1!$G$68</definedName>
    <definedName name="MC_BV_C_appeal_T_appeal_lose" localSheetId="3">MC_Tree_1!$F$39</definedName>
    <definedName name="MC_BV_C_appeal_T_appeal_win" localSheetId="3">MC_Tree_1!$F$35</definedName>
    <definedName name="MC_BV_C_atrisk_market_C_interch_nosue_high" localSheetId="3">MC_Tree_1!$E$23</definedName>
    <definedName name="MC_BV_C_atrisk_market_T_atrisk_nosue_low" localSheetId="3">MC_Tree_1!$E$31</definedName>
    <definedName name="MC_BV_C_atrisk_market_T_atrisk_nosue_mod" localSheetId="3">MC_Tree_1!$E$29</definedName>
    <definedName name="MC_BV_C_early_entry_share_T_early_comp" localSheetId="3">MC_Tree_1!$E$89</definedName>
    <definedName name="MC_BV_C_early_entry_share_T_early_high" localSheetId="3">MC_Tree_1!$E$85</definedName>
    <definedName name="MC_BV_C_early_entry_share_T_early_multi" localSheetId="3">MC_Tree_1!$E$91</definedName>
    <definedName name="MC_BV_C_injunction_settle_T_settle_delayed" localSheetId="3">MC_Tree_1!$F$47</definedName>
    <definedName name="MC_BV_C_injunction_settle_T_settle_favor" localSheetId="3">MC_Tree_1!$F$43</definedName>
    <definedName name="MC_BV_C_injunction_settle_T_settle_no_deal" localSheetId="3">MC_Tree_1!$F$49</definedName>
    <definedName name="MC_BV_C_interch_nosue_high_T_nosue_high_biosim" localSheetId="3">MC_Tree_1!$F$25</definedName>
    <definedName name="MC_BV_C_interch_nosue_high_T_nosue_high_interch" localSheetId="3">MC_Tree_1!$F$21</definedName>
    <definedName name="MC_BV_C_license_market_T_license_moderate" localSheetId="3">MC_Tree_1!$E$103</definedName>
    <definedName name="MC_BV_C_license_market_T_license_strong" localSheetId="3">MC_Tree_1!$E$99</definedName>
    <definedName name="MC_BV_C_license_market_T_license_weak" localSheetId="3">MC_Tree_1!$E$105</definedName>
    <definedName name="MC_BV_C_license_terms_C_license_market" localSheetId="3">MC_Tree_1!$D$101</definedName>
    <definedName name="MC_BV_C_license_terms_T_no_deal" localSheetId="3">MC_Tree_1!$D$111</definedName>
    <definedName name="MC_BV_C_license_terms_T_nonexcl_license" localSheetId="3">MC_Tree_1!$D$109</definedName>
    <definedName name="MC_BV_C_patent_lit_C_atrisk_market" localSheetId="3">MC_Tree_1!$D$27</definedName>
    <definedName name="MC_BV_C_patent_lit_D_injunction" localSheetId="3">MC_Tree_1!$D$41</definedName>
    <definedName name="MC_BV_C_patent_lit_D_settle_or_fight" localSheetId="3">MC_Tree_1!$D$67</definedName>
    <definedName name="MC_BV_C_price_erosion_low_r_T_low_r_mild" localSheetId="3">MC_Tree_1!$G$53</definedName>
    <definedName name="MC_BV_C_price_erosion_low_r_T_low_r_moderate" localSheetId="3">MC_Tree_1!$G$57</definedName>
    <definedName name="MC_BV_C_price_erosion_low_r_T_low_r_severe" localSheetId="3">MC_Tree_1!$G$59</definedName>
    <definedName name="MC_BV_C_royalty_terms_C_price_erosion_low_r" localSheetId="3">MC_Tree_1!$F$55</definedName>
    <definedName name="MC_BV_C_royalty_terms_T_royalty_high" localSheetId="3">MC_Tree_1!$F$65</definedName>
    <definedName name="MC_BV_C_royalty_terms_T_royalty_mod" localSheetId="3">MC_Tree_1!$F$63</definedName>
    <definedName name="MC_BV_C_settlement_C_early_entry_share" localSheetId="3">MC_Tree_1!$D$87</definedName>
    <definedName name="MC_BV_C_settlement_T_late_settle" localSheetId="3">MC_Tree_1!$D$97</definedName>
    <definedName name="MC_BV_C_settlement_T_mid_settle" localSheetId="3">MC_Tree_1!$D$95</definedName>
    <definedName name="MC_BV_C_trial_outcome_C_win_market" localSheetId="3">MC_Tree_1!$F$71</definedName>
    <definedName name="MC_BV_C_trial_outcome_T_partial_win" localSheetId="3">MC_Tree_1!$F$79</definedName>
    <definedName name="MC_BV_C_trial_outcome_T_trial_lose" localSheetId="3">MC_Tree_1!$F$81</definedName>
    <definedName name="MC_BV_C_win_market_T_win_competitive" localSheetId="3">MC_Tree_1!$G$73</definedName>
    <definedName name="MC_BV_C_win_market_T_win_crowded" localSheetId="3">MC_Tree_1!$G$75</definedName>
    <definedName name="MC_BV_C_win_market_T_win_dominant" localSheetId="3">MC_Tree_1!$G$69</definedName>
    <definedName name="MC_BV_D_injunction_C_appeal" localSheetId="3">MC_Tree_1!$E$37</definedName>
    <definedName name="MC_BV_D_injunction_C_injunction_settle" localSheetId="3">MC_Tree_1!$E$45</definedName>
    <definedName name="MC_BV_D_injunction_T_withdraw" localSheetId="3">MC_Tree_1!$E$51</definedName>
    <definedName name="MC_BV_D_root_C_license_terms" localSheetId="3">MC_Tree_1!$C$107</definedName>
    <definedName name="MC_BV_D_root_C_patent_lit" localSheetId="3">MC_Tree_1!$C$33</definedName>
    <definedName name="MC_BV_D_root_C_settlement" localSheetId="3">MC_Tree_1!$C$93</definedName>
    <definedName name="MC_BV_D_root_T_no_entry" localSheetId="3">MC_Tree_1!$C$113</definedName>
    <definedName name="MC_BV_D_settle_or_fight_C_royalty_terms" localSheetId="3">MC_Tree_1!$E$61</definedName>
    <definedName name="MC_BV_D_settle_or_fight_C_trial_outcome" localSheetId="3">MC_Tree_1!$E$77</definedName>
    <definedName name="MC_N_C_appeal" localSheetId="3">MC_Tree_1!$F$36</definedName>
    <definedName name="MC_N_C_atrisk_market" localSheetId="3">MC_Tree_1!$E$26</definedName>
    <definedName name="MC_N_C_early_entry_share" localSheetId="3">MC_Tree_1!$E$86</definedName>
    <definedName name="MC_N_C_injunction_settle" localSheetId="3">MC_Tree_1!$F$44</definedName>
    <definedName name="MC_N_C_interch_nosue_high" localSheetId="3">MC_Tree_1!$F$22</definedName>
    <definedName name="MC_N_C_license_market" localSheetId="3">MC_Tree_1!$E$100</definedName>
    <definedName name="MC_N_C_license_terms" localSheetId="3">MC_Tree_1!$D$106</definedName>
    <definedName name="MC_N_C_patent_lit" localSheetId="3">MC_Tree_1!$D$32</definedName>
    <definedName name="MC_N_C_price_erosion_low_r" localSheetId="3">MC_Tree_1!$G$54</definedName>
    <definedName name="MC_N_C_royalty_terms" localSheetId="3">MC_Tree_1!$F$60</definedName>
    <definedName name="MC_N_C_settlement" localSheetId="3">MC_Tree_1!$D$92</definedName>
    <definedName name="MC_N_C_trial_outcome" localSheetId="3">MC_Tree_1!$F$76</definedName>
    <definedName name="MC_N_C_win_market" localSheetId="3">MC_Tree_1!$G$70</definedName>
    <definedName name="MC_N_D_injunction" localSheetId="3">MC_Tree_1!$E$40</definedName>
    <definedName name="MC_N_D_root" localSheetId="3">MC_Tree_1!$C$82</definedName>
    <definedName name="MC_N_D_settle_or_fight" localSheetId="3">MC_Tree_1!$E$66</definedName>
    <definedName name="MC_NP_T_appeal_lose" localSheetId="3">MC_Tree_1!$G$38</definedName>
    <definedName name="MC_NP_T_appeal_win" localSheetId="3">MC_Tree_1!$G$34</definedName>
    <definedName name="MC_NP_T_atrisk_nosue_low" localSheetId="3">MC_Tree_1!$F$30</definedName>
    <definedName name="MC_NP_T_atrisk_nosue_mod" localSheetId="3">MC_Tree_1!$F$28</definedName>
    <definedName name="MC_NP_T_early_comp" localSheetId="3">MC_Tree_1!$F$88</definedName>
    <definedName name="MC_NP_T_early_high" localSheetId="3">MC_Tree_1!$F$84</definedName>
    <definedName name="MC_NP_T_early_multi" localSheetId="3">MC_Tree_1!$F$90</definedName>
    <definedName name="MC_NP_T_late_settle" localSheetId="3">MC_Tree_1!$E$96</definedName>
    <definedName name="MC_NP_T_license_moderate" localSheetId="3">MC_Tree_1!$F$102</definedName>
    <definedName name="MC_NP_T_license_strong" localSheetId="3">MC_Tree_1!$F$98</definedName>
    <definedName name="MC_NP_T_license_weak" localSheetId="3">MC_Tree_1!$F$104</definedName>
    <definedName name="MC_NP_T_low_r_mild" localSheetId="3">MC_Tree_1!$H$52</definedName>
    <definedName name="MC_NP_T_low_r_moderate" localSheetId="3">MC_Tree_1!$H$56</definedName>
    <definedName name="MC_NP_T_low_r_severe" localSheetId="3">MC_Tree_1!$H$58</definedName>
    <definedName name="MC_NP_T_mid_settle" localSheetId="3">MC_Tree_1!$E$94</definedName>
    <definedName name="MC_NP_T_no_deal" localSheetId="3">MC_Tree_1!$E$110</definedName>
    <definedName name="MC_NP_T_no_entry" localSheetId="3">MC_Tree_1!$D$112</definedName>
    <definedName name="MC_NP_T_nonexcl_license" localSheetId="3">MC_Tree_1!$E$108</definedName>
    <definedName name="MC_NP_T_nosue_high_biosim" localSheetId="3">MC_Tree_1!$G$24</definedName>
    <definedName name="MC_NP_T_nosue_high_interch" localSheetId="3">MC_Tree_1!$G$20</definedName>
    <definedName name="MC_NP_T_partial_win" localSheetId="3">MC_Tree_1!$G$78</definedName>
    <definedName name="MC_NP_T_royalty_high" localSheetId="3">MC_Tree_1!$G$64</definedName>
    <definedName name="MC_NP_T_royalty_mod" localSheetId="3">MC_Tree_1!$G$62</definedName>
    <definedName name="MC_NP_T_settle_delayed" localSheetId="3">MC_Tree_1!$G$46</definedName>
    <definedName name="MC_NP_T_settle_favor" localSheetId="3">MC_Tree_1!$G$42</definedName>
    <definedName name="MC_NP_T_settle_no_deal" localSheetId="3">MC_Tree_1!$G$48</definedName>
    <definedName name="MC_NP_T_trial_lose" localSheetId="3">MC_Tree_1!$G$80</definedName>
    <definedName name="MC_NP_T_win_competitive" localSheetId="3">MC_Tree_1!$H$72</definedName>
    <definedName name="MC_NP_T_win_crowded" localSheetId="3">MC_Tree_1!$H$74</definedName>
    <definedName name="MC_NP_T_win_dominant" localSheetId="3">MC_Tree_1!$H$68</definedName>
    <definedName name="MC_NP_T_withdraw" localSheetId="3">MC_Tree_1!$F$50</definedName>
    <definedName name="MC_V_C_appeal" localSheetId="3">MC_Tree_1!$F$37</definedName>
    <definedName name="MC_V_C_atrisk_market" localSheetId="3">MC_Tree_1!$E$27</definedName>
    <definedName name="MC_V_C_early_entry_share" localSheetId="3">MC_Tree_1!$E$87</definedName>
    <definedName name="MC_V_C_injunction_settle" localSheetId="3">MC_Tree_1!$F$45</definedName>
    <definedName name="MC_V_C_interch_nosue_high" localSheetId="3">MC_Tree_1!$F$23</definedName>
    <definedName name="MC_V_C_license_market" localSheetId="3">MC_Tree_1!$E$101</definedName>
    <definedName name="MC_V_C_license_terms" localSheetId="3">MC_Tree_1!$D$107</definedName>
    <definedName name="MC_V_C_patent_lit" localSheetId="3">MC_Tree_1!$D$33</definedName>
    <definedName name="MC_V_C_price_erosion_low_r" localSheetId="3">MC_Tree_1!$G$55</definedName>
    <definedName name="MC_V_C_royalty_terms" localSheetId="3">MC_Tree_1!$F$61</definedName>
    <definedName name="MC_V_C_settlement" localSheetId="3">MC_Tree_1!$D$93</definedName>
    <definedName name="MC_V_C_trial_outcome" localSheetId="3">MC_Tree_1!$F$77</definedName>
    <definedName name="MC_V_C_win_market" localSheetId="3">MC_Tree_1!$G$71</definedName>
    <definedName name="MC_V_D_injunction" localSheetId="3">MC_Tree_1!$E$41</definedName>
    <definedName name="MC_V_D_root" localSheetId="3">MC_Tree_1!$C$83</definedName>
    <definedName name="MC_V_D_settle_or_fight" localSheetId="3">MC_Tree_1!$E$67</definedName>
    <definedName name="MC_V_T_appeal_lose" localSheetId="3">MC_Tree_1!$G$39</definedName>
    <definedName name="MC_V_T_appeal_win" localSheetId="3">MC_Tree_1!$G$35</definedName>
    <definedName name="MC_V_T_atrisk_nosue_low" localSheetId="3">MC_Tree_1!$F$31</definedName>
    <definedName name="MC_V_T_atrisk_nosue_mod" localSheetId="3">MC_Tree_1!$F$29</definedName>
    <definedName name="MC_V_T_early_comp" localSheetId="3">MC_Tree_1!$F$89</definedName>
    <definedName name="MC_V_T_early_high" localSheetId="3">MC_Tree_1!$F$85</definedName>
    <definedName name="MC_V_T_early_multi" localSheetId="3">MC_Tree_1!$F$91</definedName>
    <definedName name="MC_V_T_late_settle" localSheetId="3">MC_Tree_1!$E$97</definedName>
    <definedName name="MC_V_T_license_moderate" localSheetId="3">MC_Tree_1!$F$103</definedName>
    <definedName name="MC_V_T_license_strong" localSheetId="3">MC_Tree_1!$F$99</definedName>
    <definedName name="MC_V_T_license_weak" localSheetId="3">MC_Tree_1!$F$105</definedName>
    <definedName name="MC_V_T_low_r_mild" localSheetId="3">MC_Tree_1!$H$53</definedName>
    <definedName name="MC_V_T_low_r_moderate" localSheetId="3">MC_Tree_1!$H$57</definedName>
    <definedName name="MC_V_T_low_r_severe" localSheetId="3">MC_Tree_1!$H$59</definedName>
    <definedName name="MC_V_T_mid_settle" localSheetId="3">MC_Tree_1!$E$95</definedName>
    <definedName name="MC_V_T_no_deal" localSheetId="3">MC_Tree_1!$E$111</definedName>
    <definedName name="MC_V_T_no_entry" localSheetId="3">MC_Tree_1!$D$113</definedName>
    <definedName name="MC_V_T_nonexcl_license" localSheetId="3">MC_Tree_1!$E$109</definedName>
    <definedName name="MC_V_T_nosue_high_biosim" localSheetId="3">MC_Tree_1!$G$25</definedName>
    <definedName name="MC_V_T_nosue_high_interch" localSheetId="3">MC_Tree_1!$G$21</definedName>
    <definedName name="MC_V_T_partial_win" localSheetId="3">MC_Tree_1!$G$79</definedName>
    <definedName name="MC_V_T_royalty_high" localSheetId="3">MC_Tree_1!$G$65</definedName>
    <definedName name="MC_V_T_royalty_mod" localSheetId="3">MC_Tree_1!$G$63</definedName>
    <definedName name="MC_V_T_settle_delayed" localSheetId="3">MC_Tree_1!$G$47</definedName>
    <definedName name="MC_V_T_settle_favor" localSheetId="3">MC_Tree_1!$G$43</definedName>
    <definedName name="MC_V_T_settle_no_deal" localSheetId="3">MC_Tree_1!$G$49</definedName>
    <definedName name="MC_V_T_trial_lose" localSheetId="3">MC_Tree_1!$G$81</definedName>
    <definedName name="MC_V_T_win_competitive" localSheetId="3">MC_Tree_1!$H$73</definedName>
    <definedName name="MC_V_T_win_crowded" localSheetId="3">MC_Tree_1!$H$75</definedName>
    <definedName name="MC_V_T_win_dominant" localSheetId="3">MC_Tree_1!$H$69</definedName>
    <definedName name="MC_V_T_withdraw" localSheetId="3">MC_Tree_1!$F$51</definedName>
    <definedName name="SettlePayRoyaltyCost">MC_Tree_1!$C$11</definedName>
    <definedName name="WaitForPatentSettlementCost">MC_Tree_1!$C$7</definedName>
    <definedName name="WithdrawFromMarketCost">MC_Tree_1!$C$10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7" i="3" l="1"/>
  <c r="E61" i="3"/>
  <c r="C93" i="3"/>
  <c r="C33" i="3"/>
  <c r="C107" i="3"/>
  <c r="E51" i="3"/>
  <c r="BY1" i="4" s="1"/>
  <c r="E37" i="3"/>
  <c r="BW1" i="4" s="1"/>
  <c r="CE1" i="4"/>
  <c r="CD1" i="4"/>
  <c r="CC1" i="4"/>
  <c r="CB1" i="4"/>
  <c r="CA1" i="4"/>
  <c r="BZ1" i="4"/>
  <c r="BX1" i="4"/>
  <c r="BV1" i="4"/>
  <c r="BU1" i="4"/>
  <c r="BT1" i="4"/>
  <c r="BS1" i="4"/>
  <c r="BR1" i="4"/>
  <c r="BQ1" i="4"/>
  <c r="BP1" i="4"/>
  <c r="BO1" i="4"/>
  <c r="BN1" i="4"/>
  <c r="BM1" i="4"/>
  <c r="BL1" i="4"/>
  <c r="BK1" i="4"/>
  <c r="BJ1" i="4"/>
  <c r="BI1" i="4"/>
  <c r="BH1" i="4"/>
  <c r="BG1" i="4"/>
  <c r="BF1" i="4"/>
  <c r="BE1" i="4"/>
  <c r="BD1" i="4"/>
  <c r="BC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112" i="3"/>
  <c r="F103" i="3"/>
  <c r="E94" i="3"/>
  <c r="F84" i="3"/>
  <c r="H74" i="3"/>
  <c r="G64" i="3"/>
  <c r="G55" i="3"/>
  <c r="G46" i="3"/>
  <c r="G35" i="3"/>
  <c r="G25" i="3"/>
  <c r="E76" i="3"/>
  <c r="C32" i="3"/>
  <c r="E50" i="3"/>
  <c r="F29" i="3"/>
  <c r="E87" i="3"/>
  <c r="H57" i="3"/>
  <c r="G38" i="3"/>
  <c r="C106" i="3"/>
  <c r="F104" i="3"/>
  <c r="G65" i="3"/>
  <c r="F37" i="3"/>
  <c r="E111" i="3"/>
  <c r="F102" i="3"/>
  <c r="D93" i="3"/>
  <c r="C83" i="3"/>
  <c r="H73" i="3"/>
  <c r="G63" i="3"/>
  <c r="H53" i="3"/>
  <c r="F45" i="3"/>
  <c r="G34" i="3"/>
  <c r="G24" i="3"/>
  <c r="E60" i="3"/>
  <c r="G39" i="3"/>
  <c r="E96" i="3"/>
  <c r="F28" i="3"/>
  <c r="D113" i="3"/>
  <c r="F85" i="3"/>
  <c r="H56" i="3"/>
  <c r="E27" i="3"/>
  <c r="C92" i="3"/>
  <c r="E110" i="3"/>
  <c r="E101" i="3"/>
  <c r="F91" i="3"/>
  <c r="G81" i="3"/>
  <c r="H72" i="3"/>
  <c r="G62" i="3"/>
  <c r="H52" i="3"/>
  <c r="G43" i="3"/>
  <c r="D33" i="3"/>
  <c r="F23" i="3"/>
  <c r="F105" i="3"/>
  <c r="E109" i="3"/>
  <c r="F99" i="3"/>
  <c r="F90" i="3"/>
  <c r="G80" i="3"/>
  <c r="G71" i="3"/>
  <c r="F61" i="3"/>
  <c r="F51" i="3"/>
  <c r="G42" i="3"/>
  <c r="F31" i="3"/>
  <c r="G21" i="3"/>
  <c r="E44" i="3"/>
  <c r="E36" i="3"/>
  <c r="D107" i="3"/>
  <c r="E95" i="3"/>
  <c r="H75" i="3"/>
  <c r="G47" i="3"/>
  <c r="E108" i="3"/>
  <c r="F98" i="3"/>
  <c r="F89" i="3"/>
  <c r="G79" i="3"/>
  <c r="H69" i="3"/>
  <c r="H59" i="3"/>
  <c r="F50" i="3"/>
  <c r="E41" i="3"/>
  <c r="F30" i="3"/>
  <c r="G20" i="3"/>
  <c r="E97" i="3"/>
  <c r="F88" i="3"/>
  <c r="G78" i="3"/>
  <c r="H68" i="3"/>
  <c r="H58" i="3"/>
  <c r="G49" i="3"/>
  <c r="C112" i="3"/>
  <c r="F77" i="3"/>
  <c r="E67" i="3"/>
  <c r="G48" i="3"/>
</calcChain>
</file>

<file path=xl/sharedStrings.xml><?xml version="1.0" encoding="utf-8"?>
<sst xmlns="http://schemas.openxmlformats.org/spreadsheetml/2006/main" count="101" uniqueCount="91">
  <si>
    <t>{"_v":2,"trees":{"MC_Tree_1":"{\r\n  \"RootId\": \"D_root\",\r\n  \"Nodes\": {\r\n    \"D_root\": {\r\n      \"type\": \"decision\",\r\n      \"id\": \"D_root\",\r\n      \"name\": \"Biosimilar Launch Strategy\",\r\n      \"options\": [\r\n        {\r\n          \"name\": \"At-Risk Launch\",\r\n          \"childId\": \"C_patent_lit\",\r\n          \"value\": -150000000\r\n        },\r\n        {\r\n          \"name\": \"Wait for Patent Settlement\",\r\n          \"childId\": \"C_settlement\",\r\n          \"value\": -80000000\r\n        },\r\n        {\r\n          \"name\": \"License-In from Manufacturer\",\r\n          \"childId\": \"C_license_terms\",\r\n          \"value\": -30000000\r\n        },\r\n        {\r\n          \"name\": \"Don\u0027t Enter Market\",\r\n          \"childId\": \"T_no_entry\"\r\n        }\r\n      ]\r\n    },\r\n    \"C_patent_lit\": {\r\n      \"type\": \"chance\",\r\n      \"id\": \"C_patent_lit\",\r\n      \"name\": \"Patent Litigation Outcome\",\r\n      \"branches\": [\r\n        {\r\n          \"name\": \"No Suit Filed\",\r\n          \"probability\": 0.15,\r\n          \"childId\": \"C_atrisk_market\"\r\n        },\r\n        {\r\n          \"name\": \"Suit Filed - Preliminary Injunction\",\r\n          \"probability\": 0.25,\r\n          \"childId\": \"D_injunction\"\r\n        },\r\n        {\r\n          \"name\": \"Suit Filed - Case Proceeds\",\r\n          \"probability\": 0.6,\r\n          \"childId\": \"D_settle_or_fight\"\r\n        }\r\n      ]\r\n    },\r\n    \"C_atrisk_market\": {\r\n      \"type\": \"chance\",\r\n      \"id\": \"C_atrisk_market\",\r\n      \"name\": \"Market Capture (No Suit)\",\r\n      \"branches\": [\r\n        {\r\n          \"name\": \"High Market Share\",\r\n          \"probability\": 0.3,\r\n          \"childId\": \"C_interch_nosue_high\"\r\n        },\r\n        {\r\n          \"name\": \"Moderate Market Share\",\r\n          \"probability\": 0.45,\r\n          \"childId\": \"T_atrisk_nosue_mod\",\r\n          \"value\": 400000000\r\n        },\r\n        {\r\n          \"name\": \"Low Market Share\",\r\n          \"probability\": 0.25,\r\n          \"childId\": \"T_atrisk_nosue_low\",\r\n          \"value\": 180000000\r\n        }\r\n      ]\r\n    },\r\n    \"C_interch_nosue_high\": {\r\n      \"type\": \"chance\",\r\n      \"id\": \"C_interch_nosue_high\",\r\n      \"name\": \"FDA Interchangeability?\",\r\n      \"branches\": [\r\n        {\r\n          \"name\": \"Interchangeable Designation\",\r\n          \"probability\": 0.4,\r\n          \"childId\": \"T_nosue_high_interch\",\r\n          \"value\": 800000000\r\n        },\r\n        {\r\n          \"name\": \"Biosimilar Only\",\r\n          \"probability\": 0.6,\r\n          \"childId\": \"T_nosue_high_biosim\",\r\n          \"value\": 550000000\r\n        }\r\n      ]\r\n    },\r\n    \"T_nosue_high_interch\": {\r\n      \"type\": \"terminal\",\r\n      \"id\": \"T_nosue_high_interch\",\r\n      \"name\": \"No Suit: High+Interchangeable\",\r\n      \"value\": 0\r\n    },\r\n    \"T_nosue_high_biosim\": {\r\n      \"type\": \"terminal\",\r\n      \"id\": \"T_nosue_high_biosim\",\r\n      \"name\": \"No Suit: High+Biosimilar\",\r\n      \"value\": 0\r\n    },\r\n    \"T_atrisk_nosue_mod\": {\r\n      \"type\": \"terminal\",\r\n      \"id\": \"T_atrisk_nosue_mod\",\r\n      \"name\": \"No Suit: Moderate Share\",\r\n      \"value\": 0\r\n    },\r\n    \"T_atrisk_nosue_low\": {\r\n      \"type\": \"terminal\",\r\n      \"id\": \"T_atrisk_nosue_low\",\r\n      \"name\": \"No Suit: Low Share\",\r\n      \"value\": 0\r\n    },\r\n    \"D_injunction\": {\r\n      \"type\": \"decision\",\r\n      \"id\": \"D_injunction\",\r\n      \"name\": \"Preliminary Injunction Granted\",\r\n      \"options\": [\r\n        {\r\n          \"name\": \"Appeal Injunction\",\r\n          \"childId\": \"C_appeal\",\r\n          \"value\": -15000000\r\n        },\r\n        {\r\n          \"name\": \"Negotiate Settlement\",\r\n          \"childId\": \"C_injunction_settle\"\r\n        },\r\n        {\r\n          \"name\": \"Withdraw from Market\",\r\n          \"childId\": \"T_withdraw\",\r\n          \"value\": -20000000\r\n        }\r\n      ]\r\n    },\r\n    \"C_appeal\": {\r\n      \"type\": \"chance\",\r\n      \"id\": \"C_appeal\",\r\n      \"name\": \"Appeal Outcome\",\r\n      \"branches\": [\r\n        {\r\n          \"name\": \"Injunction Overturned\",\r\n          \"probability\": 0.3,\r\n          \"childId\": \"T_appeal_win\",\r\n          \"value\": 450000000\r\n        },\r\n        {\r\n          \"name\": \"Injunction Upheld\",\r\n          \"probability\": 0.7,\r\n          \"childId\": \"T_appeal_lose\",\r\n          \"value\": 50000000\r\n        }\r\n      ]\r\n    },\r\n    \"T_appeal_win\": {\r\n      \"type\": \"terminal\",\r\n      \"id\": \"T_appeal_win\",\r\n      \"name\": \"Appeal Won: Resume Sales\",\r\n      \"value\": 0\r\n    },\r\n    \"T_appeal_lose\": {\r\n      \"type\": \"terminal\",\r\n      \"id\": \"T_appeal_lose\",\r\n      \"name\": \"Appeal Lost: Wait for Trial\",\r\n      \"value\": 0\r\n    },\r\n    \"C_injunction_settle\": {\r\n      \"type\": \"chance\",\r\n      \"id\": \"C_injunction_settle\",\r\n      \"name\": \"Settlement Terms\",\r\n      \"branches\": [\r\n        {\r\n          \"name\": \"Favorable Entry Date\",\r\n          \"probability\": 0.35,\r\n          \"childId\": \"T_settle_favor\",\r\n          \"value\": 350000000\r\n        },\r\n        {\r\n          \"name\": \"Delayed Entry + Royalty\",\r\n          \"probability\": 0.45,\r\n          \"childId\": \"T_settle_delayed\",\r\n          \"value\": 150000000\r\n        },\r\n        {\r\n          \"name\": \"No Deal Reached\",\r\n          \"probability\": 0.2,\r\n          \"childId\": \"T_settle_no_deal\",\r\n          \"value\": 30000000\r\n        }\r\n      ]\r\n    },\r\n    \"T_settle_favor\": {\r\n      \"type\": \"terminal\",\r\n      \"id\": \"T_settle_favor\",\r\n      \"name\": \"Settlement: Favorable Entry\",\r\n      \"value\": 0\r\n    },\r\n    \"T_settle_delayed\": {\r\n      \"type\": \"terminal\",\r\n      \"id\": \"T_settle_delayed\",\r\n      \"name\": \"Settlement: Delayed Entry\",\r\n      \"value\": 0\r\n    },\r\n    \"T_settle_no_deal\": {\r\n      \"type\": \"terminal\",\r\n      \"id\": \"T_settle_no_deal\",\r\n      \"name\": \"Settlement: No Deal\",\r\n      \"value\": 0\r\n    },\r\n    \"T_withdraw\": {\r\n      \"type\": \"terminal\",\r\n      \"id\": \"T_withdraw\",\r\n      \"name\": \"Withdraw from Market\",\r\n      \"value\": 0\r\n    },\r\n    \"D_settle_or_fight\": {\r\n      \"type\": \"decision\",\r\n      \"id\": \"D_settle_or_fight\",\r\n      \"name\": \"Settle or Fight in Court?\",\r\n      \"options\": [\r\n        {\r\n          \"name\": \"Settle - Pay Royalty\",\r\n          \"childId\": \"C_royalty_terms\",\r\n          \"value\": -10000000\r\n        },\r\n        {\r\n          \"name\": \"Fight in Court\",\r\n          \"childId\": \"C_trial_outcome\",\r\n          \"value\": -25000000\r\n        }\r\n      ]\r\n    },\r\n    \"C_royalty_terms\": {\r\n      \"type\": \"chance\",\r\n      \"id\": \"C_royalty_terms\",\r\n      \"name\": \"Royalty Settlement Terms\",\r\n      \"branches\": [\r\n        {\r\n          \"name\": \"Low Royalty (5%)\",\r\n          \"probability\": 0.25,\r\n          \"childId\": \"C_price_erosion_low_r\"\r\n        },\r\n        {\r\n          \"name\": \"Moderate Royalty (12%)\",\r\n          \"probability\": 0.5,\r\n          \"childId\": \"T_royalty_mod\",\r\n          \"value\": 300000000\r\n        },\r\n        {\r\n          \"name\": \"High Royalty (20%)\",\r\n          \"probability\": 0.25,\r\n          \"childId\": \"T_royalty_high\",\r\n          \"value\": 150000000\r\n        }\r\n      ]\r\n    },\r\n    \"C_price_erosion_low_r\": {\r\n      \"type\": \"chance\",\r\n      \"id\": \"C_price_erosion_low_r\",\r\n      \"name\": \"Reference Product Price Erosion\",\r\n      \"branches\": [\r\n        {\r\n          \"name\": \"Mild Erosion (10%)\",\r\n          \"probability\": 0.3,\r\n          \"childId\": \"T_low_r_mild\",\r\n          \"value\": 600000000\r\n        },\r\n        {\r\n          \"name\": \"Moderate Erosion (25%)\",\r\n          \"probability\": 0.45,\r\n          \"childId\": \"T_low_r_moderate\",\r\n          \"value\": 400000000\r\n        },\r\n        {\r\n          \"name\": \"Severe Erosion (40%+)\",\r\n          \"probability\": 0.25,\r\n          \"childId\": \"T_low_r_severe\",\r\n          \"value\": 200000000\r\n        }\r\n      ]\r\n    },\r\n    \"T_low_r_mild\": {\r\n      \"type\": \"terminal\",\r\n      \"id\": \"T_low_r_mild\",\r\n      \"name\": \"Low Royalty+Mild Erosion\",\r\n      \"value\": 0\r\n    },\r\n    \"T_low_r_moderate\": {\r\n      \"type\": \"terminal\",\r\n      \"id\": \"T_low_r_moderate\",\r\n      \"name\": \"Low Royalty+Mod Erosion\",\r\n      \"value\": 0\r\n    },\r\n    \"T_low_r_severe\": {\r\n      \"type\": \"terminal\",\r\n      \"id\": \"T_low_r_severe\",\r\n      \"name\": \"Low Royalty+Severe Erosion\",\r\n      \"value\": 0\r\n    },\r\n    \"T_royalty_mod\": {\r\n      \"type\": \"terminal\",\r\n      \"id\": \"T_royalty_mod\",\r\n      \"name\": \"Moderate Royalty Settlement\",\r\n      \"value\": 0\r\n    },\r\n    \"T_royalty_high\": {\r\n      \"type\": \"terminal\",\r\n      \"id\": \"T_royalty_high\",\r\n      \"name\": \"High Royalty Settlement\",\r\n      \"value\": 0\r\n    },\r\n    \"C_trial_outcome\": {\r\n      \"type\": \"chance\",\r\n      \"id\": \"C_trial_outcome\",\r\n      \"name\": \"Patent Trial Verdict\",\r\n      \"branches\": [\r\n        {\r\n          \"name\": \"Win - Patents Invalid\",\r\n          \"probability\": 0.35,\r\n          \"childId\": \"C_win_market\"\r\n        },\r\n        {\r\n          \"name\": \"Partial Win\",\r\n          \"probability\": 0.25,\r\n          \"childId\": \"T_partial_win\",\r\n          \"value\": 250000000\r\n        },\r\n        {\r\n          \"name\": \"Lose - Infringement Found\",\r\n          \"probability\": 0.4,\r\n          \"childId\": \"T_trial_lose\",\r\n          \"value\": -200000000\r\n        }\r\n      ]\r\n    },\r\n    \"C_win_market\": {\r\n      \"type\": \"chance\",\r\n      \"id\": \"C_win_market\",\r\n      \"name\": \"Post-Win Market Capture\",\r\n      \"branches\": [\r\n        {\r\n          \"name\": \"Dominant Share\",\r\n          \"probability\": 0.3,\r\n          \"childId\": \"T_win_dominant\",\r\n          \"value\": 700000000\r\n        },\r\n        {\r\n          \"name\": \"Competitive Share\",\r\n          \"probability\": 0.5,\r\n          \"childId\": \"T_win_competitive\",\r\n          \"value\": 450000000\r\n        },\r\n        {\r\n          \"name\": \"Crowded Market\",\r\n          \"probability\": 0.2,\r\n          \"childId\": \"T_win_crowded\",\r\n          \"value\": 200000000\r\n        }\r\n      ]\r\n    },\r\n    \"T_win_dominant\": {\r\n      \"type\": \"terminal\",\r\n      \"id\": \"T_win_dominant\",\r\n      \"name\": \"Trial Win: Dominant Share\",\r\n      \"value\": 0\r\n    },\r\n    \"T_win_competitive\": {\r\n      \"type\": \"terminal\",\r\n      \"id\": \"T_win_competitive\",\r\n      \"name\": \"Trial Win: Competitive\",\r\n      \"value\": 0\r\n    },\r\n    \"T_win_crowded\": {\r\n      \"type\": \"terminal\",\r\n      \"id\": \"T_win_crowded\",\r\n      \"name\": \"Trial Win: Crowded Market\",\r\n      \"value\": 0\r\n    },\r\n    \"T_partial_win\": {\r\n      \"type\": \"terminal\",\r\n      \"id\": \"T_partial_win\",\r\n      \"name\": \"Partial Win: Limited Entry\",\r\n      \"value\": 0\r\n    },\r\n    \"T_trial_lose\": {\r\n      \"type\": \"terminal\",\r\n      \"id\": \"T_trial_lose\",\r\n      \"name\": \"Trial Loss: Damages Owed\",\r\n      \"value\": 0\r\n    },\r\n    \"C_settlement\": {\r\n      \"type\": \"chance\",\r\n      \"id\": \"C_settlement\",\r\n      \"name\": \"Patent Settlement Timing\",\r\n      \"branches\": [\r\n        {\r\n          \"name\": \"Early Settlement (2 yr)\",\r\n          \"probability\": 0.25,\r\n          \"childId\": \"C_early_entry_share\"\r\n        },\r\n        {\r\n          \"name\": \"Mid Settlement (4 yr)\",\r\n          \"probability\": 0.45,\r\n          \"childId\": \"T_mid_settle\",\r\n          \"value\": 200000000\r\n        },\r\n        {\r\n          \"name\": \"Late/No Settlement (6+ yr)\",\r\n          \"probability\": 0.3,\r\n          \"childId\": \"T_late_settle\",\r\n          \"value\": 80000000\r\n        }\r\n      ]\r\n    },\r\n    \"C_early_entry_share\": {\r\n      \"type\": \"chance\",\r\n      \"id\": \"C_early_entry_share\",\r\n      \"name\": \"Early Entry Market Share\",\r\n      \"branches\": [\r\n        {\r\n          \"name\": \"First Biosimilar - High Share\",\r\n          \"probability\": 0.35,\r\n          \"childId\": \"T_early_high\",\r\n          \"value\": 500000000\r\n        },\r\n        {\r\n          \"name\": \"Competitive Entry\",\r\n          \"probability\": 0.4,\r\n          \"childId\": \"T_early_comp\",\r\n          \"value\": 300000000\r\n        },\r\n        {\r\n          \"name\": \"Multiple Biosimilars\",\r\n          \"probability\": 0.25,\r\n          \"childId\": \"T_early_multi\",\r\n          \"value\": 150000000\r\n        }\r\n      ]\r\n    },\r\n    \"T_early_high\": {\r\n      \"type\": \"terminal\",\r\n      \"id\": \"T_early_high\",\r\n      \"name\": \"Early Entry: High Share\",\r\n      \"value\": 0\r\n    },\r\n    \"T_early_comp\": {\r\n      \"type\": \"terminal\",\r\n      \"id\": \"T_early_comp\",\r\n      \"name\": \"Early Entry: Competitive\",\r\n      \"value\": 0\r\n    },\r\n    \"T_early_multi\": {\r\n      \"type\": \"terminal\",\r\n      \"id\": \"T_early_multi\",\r\n      \"name\": \"Early Entry: Crowded\",\r\n      \"value\": 0\r\n    },\r\n    \"T_mid_settle\": {\r\n      \"type\": \"terminal\",\r\n      \"id\": \"T_mid_settle\",\r\n      \"name\": \"Mid Settlement Entry\",\r\n      \"value\": 0\r\n    },\r\n    \"T_late_settle\": {\r\n      \"type\": \"terminal\",\r\n      \"id\": \"T_late_settle\",\r\n      \"name\": \"Late/No Settlement\",\r\n      \"value\": 0\r\n    },\r\n    \"C_license_terms\": {\r\n      \"type\": \"chance\",\r\n      \"id\": \"C_license_terms\",\r\n      \"name\": \"License-In Terms\",\r\n      \"branches\": [\r\n        {\r\n          \"name\": \"Exclusive Territory License\",\r\n          \"probability\": 0.3,\r\n          \"childId\": \"C_license_market\"\r\n        },\r\n        {\r\n          \"name\": \"Non-Exclusive License\",\r\n          \"probability\": 0.4,\r\n          \"childId\": \"T_nonexcl_license\",\r\n          \"value\": 120000000\r\n        },\r\n        {\r\n          \"name\": \"Deal Falls Through\",\r\n          \"probability\": 0.3,\r\n          \"childId\": \"T_no_deal\"\r\n        }\r\n      ]\r\n    },\r\n    \"C_license_market\": {\r\n      \"type\": \"chance\",\r\n      \"id\": \"C_license_market\",\r\n      \"name\": \"Licensed Product Market\",\r\n      \"branches\": [\r\n        {\r\n          \"name\": \"Strong Uptake\",\r\n          \"probability\": 0.35,\r\n          \"childId\": \"T_license_strong\",\r\n          \"value\": 350000000\r\n        },\r\n        {\r\n          \"name\": \"Moderate Uptake\",\r\n          \"probability\": 0.4,\r\n          \"childId\": \"T_license_moderate\",\r\n          \"value\": 180000000\r\n        },\r\n        {\r\n          \"name\": \"Weak Uptake\",\r\n          \"probability\": 0.25,\r\n          \"childId\": \"T_license_weak\",\r\n          \"value\": 60000000\r\n        }\r\n      ]\r\n    },\r\n    \"T_license_strong\": {\r\n      \"type\": \"terminal\",\r\n      \"id\": \"T_license_strong\",\r\n      \"name\": \"License: Strong Uptake\",\r\n      \"value\": 0\r\n    },\r\n    \"T_license_moderate\": {\r\n      \"type\": \"terminal\",\r\n      \"id\": \"T_license_moderate\",\r\n      \"name\": \"License: Moderate Uptake\",\r\n      \"value\": 0\r\n    },\r\n    \"T_license_weak\": {\r\n      \"type\": \"terminal\",\r\n      \"id\": \"T_license_weak\",\r\n      \"name\": \"License: Weak Uptake\",\r\n      \"value\": 0\r\n    },\r\n    \"T_nonexcl_license\": {\r\n      \"type\": \"terminal\",\r\n      \"id\": \"T_nonexcl_license\",\r\n      \"name\": \"Non-Exclusive License\",\r\n      \"value\": 0\r\n    },\r\n    \"T_no_deal\": {\r\n      \"type\": \"terminal\",\r\n      \"id\": \"T_no_deal\",\r\n      \"name\": \"License Deal Falls Through\",\r\n      \"value\": 0\r\n    },\r\n    \"T_no_entry\": {\r\n      \"type\": \"terminal\",\r\n      \"id\": \"T_no_entry\",\r\n      \"name\": \"Don\u0027t Enter Market\",\r\n      \"value\": 0\r\n    }\r\n  },\r\n  \"Settings\": {\r\n    \"ModelName\": \"Biosimilar Launch Strategy\",\r\n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\"MC_BV_D_root_C_patent_lit\": \"=-AtriskLaunchCost\",\r\n      \"MC_BV_D_root_C_settlement\": \"=-WaitForPatentSettlementCost\",\r\n      \"MC_BV_D_root_C_license_terms\": \"=-LicenseinFromManufacturerCost\",\r\n      \"MC_BV_D_injunction_C_appeal\": \"=-AppealInjunctionCost\",\r\n      \"MC_BV_D_injunction_T_withdraw\": \"=-WithdrawFromMarketCost\",\r\n      \"MC_BV_D_settle_or_fight_C_royalty_terms\": \"=-SettlePayRoyaltyCost\",\r\n      \"MC_BV_D_settle_or_fight_C_trial_outcome\": \"=-FightInCourtCost\"\r\n  }\r\n}"}}</t>
  </si>
  <si>
    <t>FDA Interchangeability?</t>
  </si>
  <si>
    <t>Market Capture (No Suit)</t>
  </si>
  <si>
    <t>Patent Litigation Outcome</t>
  </si>
  <si>
    <t>Appeal Outcome</t>
  </si>
  <si>
    <t>Preliminary Injunction Granted</t>
  </si>
  <si>
    <t>Settlement Terms</t>
  </si>
  <si>
    <t>Reference Product Price Erosion</t>
  </si>
  <si>
    <t>Royalty Settlement Terms</t>
  </si>
  <si>
    <t>Settle or Fight in Court?</t>
  </si>
  <si>
    <t>Post-Win Market Capture</t>
  </si>
  <si>
    <t>Patent Trial Verdict</t>
  </si>
  <si>
    <t>Biosimilar Launch Strategy</t>
  </si>
  <si>
    <t>Early Entry Market Share</t>
  </si>
  <si>
    <t>Patent Settlement Timing</t>
  </si>
  <si>
    <t>Licensed Product Market</t>
  </si>
  <si>
    <t>License-In Terms</t>
  </si>
  <si>
    <t>Biosimilar Launch Strategy — Control Panel</t>
  </si>
  <si>
    <t>Adjust parameters below to update the decision tree instantly</t>
  </si>
  <si>
    <t>Parameter</t>
  </si>
  <si>
    <t>Value</t>
  </si>
  <si>
    <t>Units</t>
  </si>
  <si>
    <t>Notes</t>
  </si>
  <si>
    <t>At-Risk Launch</t>
  </si>
  <si>
    <t>$</t>
  </si>
  <si>
    <t>Investment for Patent Litigation Outcome path</t>
  </si>
  <si>
    <t>Wait for Patent Settlement</t>
  </si>
  <si>
    <t>Investment for Patent Settlement Timing path</t>
  </si>
  <si>
    <t>License-In from Manufacturer</t>
  </si>
  <si>
    <t>Investment for License-In Terms path</t>
  </si>
  <si>
    <t>Appeal Injunction</t>
  </si>
  <si>
    <t>Investment for Appeal Outcome path</t>
  </si>
  <si>
    <t>Withdraw from Market</t>
  </si>
  <si>
    <t>Settle - Pay Royalty</t>
  </si>
  <si>
    <t>Investment for Royalty Settlement Terms path</t>
  </si>
  <si>
    <t>Fight in Court</t>
  </si>
  <si>
    <t>Investment for Patent Trial Verdict path</t>
  </si>
  <si>
    <t>Biosimilar Launch Strategy Decision</t>
  </si>
  <si>
    <t>ModelChoice Example Model</t>
  </si>
  <si>
    <t>Background</t>
  </si>
  <si>
    <t>A specialty pharma company has developed a biosimilar version of a blockbuster</t>
  </si>
  <si>
    <t>anti-TNF biologic (reference product annual sales: $8B). The biosimilar has</t>
  </si>
  <si>
    <t>completed analytical similarity, PK/PD studies, and a confirmatory clinical</t>
  </si>
  <si>
    <t>trial. FDA approval is expected, but patent litigation clouds the launch path.</t>
  </si>
  <si>
    <t>Option 1: At-Risk Launch ($150M)</t>
  </si>
  <si>
    <t>Launch immediately upon FDA approval, before patent disputes are resolved.</t>
  </si>
  <si>
    <t>High investment in manufacturing and commercial infrastructure. Risk of</t>
  </si>
  <si>
    <t>patent infringement lawsuit with potential for injunction or large damages.</t>
  </si>
  <si>
    <t>If sued, must decide: settle with royalty or fight in court.</t>
  </si>
  <si>
    <t>Option 2: Wait for Patent Settlement ($80M)</t>
  </si>
  <si>
    <t>Delay launch until patent situation is resolved through settlement or</t>
  </si>
  <si>
    <t>expiration. Lower risk but may lose first-mover advantage to competing</t>
  </si>
  <si>
    <t>biosimilars. Settlement timing is uncertain (2-6+ years).</t>
  </si>
  <si>
    <t>Option 3: License-In from Manufacturer ($30M)</t>
  </si>
  <si>
    <t>License a biosimilar from an established manufacturer rather than building</t>
  </si>
  <si>
    <t>own manufacturing. Lower capital investment but dependent on partner.</t>
  </si>
  <si>
    <t>Option 4: Don\u0027t Enter Market</t>
  </si>
  <si>
    <t>Focus resources on other therapeutic areas. No investment or risk.</t>
  </si>
  <si>
    <t>Decision Objective</t>
  </si>
  <si>
    <t>Maximize expected NPV. The at-risk launch offers highest upside but</t>
  </si>
  <si>
    <t>carries litigation risk up to -$200M if patents are enforced.</t>
  </si>
  <si>
    <t>Key Assumptions</t>
  </si>
  <si>
    <t>At-Risk Launch Investment</t>
  </si>
  <si>
    <t>Manufacturing, sales force, launch costs</t>
  </si>
  <si>
    <t>Wait Strategy Investment</t>
  </si>
  <si>
    <t>Reduced scale manufacturing + readiness</t>
  </si>
  <si>
    <t>License-In Cost</t>
  </si>
  <si>
    <t>Upfront + milestones to manufacturer</t>
  </si>
  <si>
    <t>Reference Product Sales</t>
  </si>
  <si>
    <t>$8B/year</t>
  </si>
  <si>
    <t>Blockbuster anti-TNF biologic</t>
  </si>
  <si>
    <t>Patent Litigation Risk</t>
  </si>
  <si>
    <t>Probability of suit if at-risk launch</t>
  </si>
  <si>
    <t>Trial Win Probability</t>
  </si>
  <si>
    <t>Patents found invalid or not infringed</t>
  </si>
  <si>
    <t>Damages if Lose at Trial</t>
  </si>
  <si>
    <t>$200M+</t>
  </si>
  <si>
    <t>Lost profits damages + injunction</t>
  </si>
  <si>
    <t>Price Discount vs Reference</t>
  </si>
  <si>
    <t>15-30%</t>
  </si>
  <si>
    <t>Typical biosimilar discount range</t>
  </si>
  <si>
    <t>Peak Market Share (Best Case)</t>
  </si>
  <si>
    <t>25-35%</t>
  </si>
  <si>
    <t>With interchangeability designation</t>
  </si>
  <si>
    <t>Number of Competing Biosimilars</t>
  </si>
  <si>
    <t>3-5 expected</t>
  </si>
  <si>
    <t>Crowded biosimilar landscape</t>
  </si>
  <si>
    <t>Suggested Analyses</t>
  </si>
  <si>
    <t>▶ Strategy Table - Compare at-risk vs wait vs license-in strategies</t>
  </si>
  <si>
    <t>▶ Sensitivity Analysis - How do litigation probability and market share affect EV?</t>
  </si>
  <si>
    <t>▶ Risk Profile - Visualize downside risk of at-risk launch vs safer alternatives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</si>
</sst>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82</xdr:row>
      <xdr:rowOff>0</xdr:rowOff>
    </xdr:from>
    <xdr:to>
      <xdr:col>2</xdr:col>
      <xdr:colOff>9525</xdr:colOff>
      <xdr:row>82</xdr:row>
      <xdr:rowOff>0</xdr:rowOff>
    </xdr:to>
    <xdr:cxnSp macro="">
      <xdr:nvCxnSpPr>
        <xdr:cNvPr id="158" name="MC_Entry">
          <a:extLst>
            <a:ext uri="{FF2B5EF4-FFF2-40B4-BE49-F238E27FC236}">
              <a16:creationId xmlns:a16="http://schemas.microsoft.com/office/drawing/2014/main" id="{6E0166EF-8D81-8EDE-66DB-C871B9B858F4}"/>
            </a:ext>
          </a:extLst>
        </xdr:cNvPr>
        <xdr:cNvCxnSpPr/>
      </xdr:nvCxnSpPr>
      <xdr:spPr>
        <a:xfrm>
          <a:off x="665163" y="15563850"/>
          <a:ext cx="2001837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81</xdr:row>
      <xdr:rowOff>99250</xdr:rowOff>
    </xdr:from>
    <xdr:ext cx="1297343" cy="182550"/>
    <xdr:sp macro="_xll.MC_OnTreeNameClick" textlink="">
      <xdr:nvSpPr>
        <xdr:cNvPr id="159" name="MC_TreeName">
          <a:extLst>
            <a:ext uri="{FF2B5EF4-FFF2-40B4-BE49-F238E27FC236}">
              <a16:creationId xmlns:a16="http://schemas.microsoft.com/office/drawing/2014/main" id="{91603941-B693-46B2-B913-117E49928FED}"/>
            </a:ext>
          </a:extLst>
        </xdr:cNvPr>
        <xdr:cNvSpPr txBox="1"/>
      </xdr:nvSpPr>
      <xdr:spPr>
        <a:xfrm>
          <a:off x="665163" y="15472600"/>
          <a:ext cx="12973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Biosimilar Launch Strategy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74678</xdr:colOff>
      <xdr:row>31</xdr:row>
      <xdr:rowOff>174625</xdr:rowOff>
    </xdr:from>
    <xdr:to>
      <xdr:col>3</xdr:col>
      <xdr:colOff>47626</xdr:colOff>
      <xdr:row>82</xdr:row>
      <xdr:rowOff>279</xdr:rowOff>
    </xdr:to>
    <xdr:sp macro="" textlink="">
      <xdr:nvSpPr>
        <xdr:cNvPr id="160" name="MC_BR_D_root_C_patent_lit">
          <a:extLst>
            <a:ext uri="{FF2B5EF4-FFF2-40B4-BE49-F238E27FC236}">
              <a16:creationId xmlns:a16="http://schemas.microsoft.com/office/drawing/2014/main" id="{DFF02639-4EDA-0465-0DF6-A9F890630B72}"/>
            </a:ext>
          </a:extLst>
        </xdr:cNvPr>
        <xdr:cNvSpPr/>
      </xdr:nvSpPr>
      <xdr:spPr>
        <a:xfrm>
          <a:off x="2732153" y="6022975"/>
          <a:ext cx="2692336" cy="9541154"/>
        </a:xfrm>
        <a:custGeom>
          <a:avLst/>
          <a:gdLst/>
          <a:ahLst/>
          <a:cxnLst/>
          <a:rect l="0" t="0" r="0" b="0"/>
          <a:pathLst>
            <a:path w="2692336" h="9541154">
              <a:moveTo>
                <a:pt x="0" y="9540597"/>
              </a:moveTo>
              <a:lnTo>
                <a:pt x="166625" y="15597"/>
              </a:lnTo>
              <a:lnTo>
                <a:pt x="182497" y="0"/>
              </a:lnTo>
              <a:lnTo>
                <a:pt x="2692335" y="0"/>
              </a:lnTo>
              <a:lnTo>
                <a:pt x="2692335" y="31750"/>
              </a:lnTo>
              <a:lnTo>
                <a:pt x="182497" y="31750"/>
              </a:lnTo>
              <a:lnTo>
                <a:pt x="198369" y="16153"/>
              </a:lnTo>
              <a:lnTo>
                <a:pt x="31746" y="9541153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31</xdr:row>
      <xdr:rowOff>99251</xdr:rowOff>
    </xdr:from>
    <xdr:ext cx="751103" cy="182550"/>
    <xdr:sp macro="_xll.MC_OnBranchLabelClick" textlink="">
      <xdr:nvSpPr>
        <xdr:cNvPr id="161" name="MC_BN_D_root_C_patent_lit">
          <a:extLst>
            <a:ext uri="{FF2B5EF4-FFF2-40B4-BE49-F238E27FC236}">
              <a16:creationId xmlns:a16="http://schemas.microsoft.com/office/drawing/2014/main" id="{66911A8A-897E-BED7-36E5-2A9E79E3C72D}"/>
            </a:ext>
          </a:extLst>
        </xdr:cNvPr>
        <xdr:cNvSpPr txBox="1"/>
      </xdr:nvSpPr>
      <xdr:spPr>
        <a:xfrm>
          <a:off x="2943860" y="5947601"/>
          <a:ext cx="7511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At-Risk Launch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81</xdr:row>
      <xdr:rowOff>189947</xdr:rowOff>
    </xdr:from>
    <xdr:to>
      <xdr:col>3</xdr:col>
      <xdr:colOff>47626</xdr:colOff>
      <xdr:row>92</xdr:row>
      <xdr:rowOff>6351</xdr:rowOff>
    </xdr:to>
    <xdr:sp macro="" textlink="">
      <xdr:nvSpPr>
        <xdr:cNvPr id="162" name="MC_BR_D_root_C_settlement">
          <a:extLst>
            <a:ext uri="{FF2B5EF4-FFF2-40B4-BE49-F238E27FC236}">
              <a16:creationId xmlns:a16="http://schemas.microsoft.com/office/drawing/2014/main" id="{464B0E7F-0ADE-3BEF-8FB4-1D3ACE168F21}"/>
            </a:ext>
          </a:extLst>
        </xdr:cNvPr>
        <xdr:cNvSpPr/>
      </xdr:nvSpPr>
      <xdr:spPr>
        <a:xfrm>
          <a:off x="2741700" y="15563297"/>
          <a:ext cx="2682789" cy="1911904"/>
        </a:xfrm>
        <a:custGeom>
          <a:avLst/>
          <a:gdLst/>
          <a:ahLst/>
          <a:cxnLst/>
          <a:rect l="0" t="0" r="0" b="0"/>
          <a:pathLst>
            <a:path w="2682789" h="1911904">
              <a:moveTo>
                <a:pt x="12652" y="0"/>
              </a:moveTo>
              <a:lnTo>
                <a:pt x="179276" y="1905000"/>
              </a:lnTo>
              <a:lnTo>
                <a:pt x="172950" y="1899203"/>
              </a:lnTo>
              <a:lnTo>
                <a:pt x="2682788" y="1899203"/>
              </a:lnTo>
              <a:lnTo>
                <a:pt x="2682788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91</xdr:row>
      <xdr:rowOff>99250</xdr:rowOff>
    </xdr:from>
    <xdr:ext cx="1253164" cy="182550"/>
    <xdr:sp macro="_xll.MC_OnBranchLabelClick" textlink="">
      <xdr:nvSpPr>
        <xdr:cNvPr id="163" name="MC_BN_D_root_C_settlement">
          <a:extLst>
            <a:ext uri="{FF2B5EF4-FFF2-40B4-BE49-F238E27FC236}">
              <a16:creationId xmlns:a16="http://schemas.microsoft.com/office/drawing/2014/main" id="{BF2E6836-0FB0-AE05-C05F-F027665D6F38}"/>
            </a:ext>
          </a:extLst>
        </xdr:cNvPr>
        <xdr:cNvSpPr txBox="1"/>
      </xdr:nvSpPr>
      <xdr:spPr>
        <a:xfrm>
          <a:off x="2943860" y="17377600"/>
          <a:ext cx="12531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Wait for Patent Settlement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84205</xdr:colOff>
      <xdr:row>81</xdr:row>
      <xdr:rowOff>190269</xdr:rowOff>
    </xdr:from>
    <xdr:to>
      <xdr:col>3</xdr:col>
      <xdr:colOff>47626</xdr:colOff>
      <xdr:row>106</xdr:row>
      <xdr:rowOff>6351</xdr:rowOff>
    </xdr:to>
    <xdr:sp macro="" textlink="">
      <xdr:nvSpPr>
        <xdr:cNvPr id="164" name="MC_BR_D_root_C_license_terms">
          <a:extLst>
            <a:ext uri="{FF2B5EF4-FFF2-40B4-BE49-F238E27FC236}">
              <a16:creationId xmlns:a16="http://schemas.microsoft.com/office/drawing/2014/main" id="{0D57D442-8F09-444A-69C8-3F359A416ADB}"/>
            </a:ext>
          </a:extLst>
        </xdr:cNvPr>
        <xdr:cNvSpPr/>
      </xdr:nvSpPr>
      <xdr:spPr>
        <a:xfrm>
          <a:off x="2741680" y="15563619"/>
          <a:ext cx="2682809" cy="4578582"/>
        </a:xfrm>
        <a:custGeom>
          <a:avLst/>
          <a:gdLst/>
          <a:ahLst/>
          <a:cxnLst/>
          <a:rect l="0" t="0" r="0" b="0"/>
          <a:pathLst>
            <a:path w="2682809" h="4578582">
              <a:moveTo>
                <a:pt x="12692" y="0"/>
              </a:moveTo>
              <a:lnTo>
                <a:pt x="179316" y="4572000"/>
              </a:lnTo>
              <a:lnTo>
                <a:pt x="172970" y="4565881"/>
              </a:lnTo>
              <a:lnTo>
                <a:pt x="2682808" y="4565881"/>
              </a:lnTo>
              <a:lnTo>
                <a:pt x="2682808" y="4578581"/>
              </a:lnTo>
              <a:lnTo>
                <a:pt x="172970" y="4578581"/>
              </a:lnTo>
              <a:lnTo>
                <a:pt x="166624" y="4572462"/>
              </a:lnTo>
              <a:lnTo>
                <a:pt x="0" y="46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105</xdr:row>
      <xdr:rowOff>99250</xdr:rowOff>
    </xdr:from>
    <xdr:ext cx="1395703" cy="182550"/>
    <xdr:sp macro="_xll.MC_OnBranchLabelClick" textlink="">
      <xdr:nvSpPr>
        <xdr:cNvPr id="165" name="MC_BN_D_root_C_license_terms">
          <a:extLst>
            <a:ext uri="{FF2B5EF4-FFF2-40B4-BE49-F238E27FC236}">
              <a16:creationId xmlns:a16="http://schemas.microsoft.com/office/drawing/2014/main" id="{E21E307C-3D50-929A-C611-235984710CBD}"/>
            </a:ext>
          </a:extLst>
        </xdr:cNvPr>
        <xdr:cNvSpPr txBox="1"/>
      </xdr:nvSpPr>
      <xdr:spPr>
        <a:xfrm>
          <a:off x="2943860" y="20044600"/>
          <a:ext cx="13957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License-In from Manufacturer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84204</xdr:colOff>
      <xdr:row>81</xdr:row>
      <xdr:rowOff>190316</xdr:rowOff>
    </xdr:from>
    <xdr:to>
      <xdr:col>3</xdr:col>
      <xdr:colOff>47626</xdr:colOff>
      <xdr:row>112</xdr:row>
      <xdr:rowOff>6351</xdr:rowOff>
    </xdr:to>
    <xdr:sp macro="" textlink="">
      <xdr:nvSpPr>
        <xdr:cNvPr id="166" name="MC_BR_D_root_T_no_entry">
          <a:extLst>
            <a:ext uri="{FF2B5EF4-FFF2-40B4-BE49-F238E27FC236}">
              <a16:creationId xmlns:a16="http://schemas.microsoft.com/office/drawing/2014/main" id="{67FB80CE-D87A-D114-59CB-433BB99839C9}"/>
            </a:ext>
          </a:extLst>
        </xdr:cNvPr>
        <xdr:cNvSpPr/>
      </xdr:nvSpPr>
      <xdr:spPr>
        <a:xfrm>
          <a:off x="2741679" y="15563666"/>
          <a:ext cx="2682810" cy="5721535"/>
        </a:xfrm>
        <a:custGeom>
          <a:avLst/>
          <a:gdLst/>
          <a:ahLst/>
          <a:cxnLst/>
          <a:rect l="0" t="0" r="0" b="0"/>
          <a:pathLst>
            <a:path w="2682810" h="5721535">
              <a:moveTo>
                <a:pt x="12694" y="0"/>
              </a:moveTo>
              <a:lnTo>
                <a:pt x="179318" y="5715000"/>
              </a:lnTo>
              <a:lnTo>
                <a:pt x="172971" y="5708834"/>
              </a:lnTo>
              <a:lnTo>
                <a:pt x="2682809" y="5708834"/>
              </a:lnTo>
              <a:lnTo>
                <a:pt x="2682809" y="5721534"/>
              </a:lnTo>
              <a:lnTo>
                <a:pt x="172971" y="5721534"/>
              </a:lnTo>
              <a:lnTo>
                <a:pt x="166624" y="5715368"/>
              </a:lnTo>
              <a:lnTo>
                <a:pt x="0" y="36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111</xdr:row>
      <xdr:rowOff>99250</xdr:rowOff>
    </xdr:from>
    <xdr:ext cx="907621" cy="182550"/>
    <xdr:sp macro="_xll.MC_OnBranchLabelClick" textlink="">
      <xdr:nvSpPr>
        <xdr:cNvPr id="167" name="MC_BN_D_root_T_no_entry">
          <a:extLst>
            <a:ext uri="{FF2B5EF4-FFF2-40B4-BE49-F238E27FC236}">
              <a16:creationId xmlns:a16="http://schemas.microsoft.com/office/drawing/2014/main" id="{C614AC1A-83C2-461A-7F56-318EA4B29873}"/>
            </a:ext>
          </a:extLst>
        </xdr:cNvPr>
        <xdr:cNvSpPr txBox="1"/>
      </xdr:nvSpPr>
      <xdr:spPr>
        <a:xfrm>
          <a:off x="2943860" y="21187600"/>
          <a:ext cx="9076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Enter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74841</xdr:colOff>
      <xdr:row>25</xdr:row>
      <xdr:rowOff>174625</xdr:rowOff>
    </xdr:from>
    <xdr:to>
      <xdr:col>4</xdr:col>
      <xdr:colOff>47626</xdr:colOff>
      <xdr:row>32</xdr:row>
      <xdr:rowOff>2291</xdr:rowOff>
    </xdr:to>
    <xdr:sp macro="" textlink="">
      <xdr:nvSpPr>
        <xdr:cNvPr id="168" name="MC_BR_C_patent_lit_C_atrisk_market">
          <a:extLst>
            <a:ext uri="{FF2B5EF4-FFF2-40B4-BE49-F238E27FC236}">
              <a16:creationId xmlns:a16="http://schemas.microsoft.com/office/drawing/2014/main" id="{0BEFA0EA-25B2-39CC-C5FA-F8068DD9DF49}"/>
            </a:ext>
          </a:extLst>
        </xdr:cNvPr>
        <xdr:cNvSpPr/>
      </xdr:nvSpPr>
      <xdr:spPr>
        <a:xfrm>
          <a:off x="5451704" y="4879975"/>
          <a:ext cx="3230335" cy="1161166"/>
        </a:xfrm>
        <a:custGeom>
          <a:avLst/>
          <a:gdLst/>
          <a:ahLst/>
          <a:cxnLst/>
          <a:rect l="0" t="0" r="0" b="0"/>
          <a:pathLst>
            <a:path w="3230335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3230334" y="0"/>
              </a:lnTo>
              <a:lnTo>
                <a:pt x="3230334" y="31750"/>
              </a:lnTo>
              <a:lnTo>
                <a:pt x="182334" y="31750"/>
              </a:lnTo>
              <a:lnTo>
                <a:pt x="198043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25</xdr:row>
      <xdr:rowOff>99251</xdr:rowOff>
    </xdr:from>
    <xdr:ext cx="642676" cy="182550"/>
    <xdr:sp macro="_xll.MC_OnBranchLabelClick" textlink="">
      <xdr:nvSpPr>
        <xdr:cNvPr id="169" name="MC_BN_C_patent_lit_C_atrisk_market">
          <a:extLst>
            <a:ext uri="{FF2B5EF4-FFF2-40B4-BE49-F238E27FC236}">
              <a16:creationId xmlns:a16="http://schemas.microsoft.com/office/drawing/2014/main" id="{36DAD1F1-28EC-F4BD-E57D-9EC3914FEB35}"/>
            </a:ext>
          </a:extLst>
        </xdr:cNvPr>
        <xdr:cNvSpPr txBox="1"/>
      </xdr:nvSpPr>
      <xdr:spPr>
        <a:xfrm>
          <a:off x="5663247" y="4804601"/>
          <a:ext cx="6426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 Suit Filed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74769</xdr:colOff>
      <xdr:row>31</xdr:row>
      <xdr:rowOff>188775</xdr:rowOff>
    </xdr:from>
    <xdr:to>
      <xdr:col>4</xdr:col>
      <xdr:colOff>47626</xdr:colOff>
      <xdr:row>40</xdr:row>
      <xdr:rowOff>15876</xdr:rowOff>
    </xdr:to>
    <xdr:sp macro="" textlink="">
      <xdr:nvSpPr>
        <xdr:cNvPr id="170" name="MC_BR_C_patent_lit_D_injunction">
          <a:extLst>
            <a:ext uri="{FF2B5EF4-FFF2-40B4-BE49-F238E27FC236}">
              <a16:creationId xmlns:a16="http://schemas.microsoft.com/office/drawing/2014/main" id="{8CB1BC12-AF1E-5BE8-4197-A91D5F4AFF57}"/>
            </a:ext>
          </a:extLst>
        </xdr:cNvPr>
        <xdr:cNvSpPr/>
      </xdr:nvSpPr>
      <xdr:spPr>
        <a:xfrm>
          <a:off x="5451632" y="6037125"/>
          <a:ext cx="3230407" cy="1541601"/>
        </a:xfrm>
        <a:custGeom>
          <a:avLst/>
          <a:gdLst/>
          <a:ahLst/>
          <a:cxnLst/>
          <a:rect l="0" t="0" r="0" b="0"/>
          <a:pathLst>
            <a:path w="3230407" h="1541601">
              <a:moveTo>
                <a:pt x="31562" y="0"/>
              </a:moveTo>
              <a:lnTo>
                <a:pt x="198186" y="1524000"/>
              </a:lnTo>
              <a:lnTo>
                <a:pt x="182406" y="1509850"/>
              </a:lnTo>
              <a:lnTo>
                <a:pt x="3230406" y="1509850"/>
              </a:lnTo>
              <a:lnTo>
                <a:pt x="3230406" y="1541600"/>
              </a:lnTo>
              <a:lnTo>
                <a:pt x="182406" y="1541600"/>
              </a:lnTo>
              <a:lnTo>
                <a:pt x="166625" y="1527450"/>
              </a:lnTo>
              <a:lnTo>
                <a:pt x="0" y="345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39</xdr:row>
      <xdr:rowOff>99251</xdr:rowOff>
    </xdr:from>
    <xdr:ext cx="1555041" cy="182550"/>
    <xdr:sp macro="_xll.MC_OnBranchLabelClick" textlink="">
      <xdr:nvSpPr>
        <xdr:cNvPr id="171" name="MC_BN_C_patent_lit_D_injunction">
          <a:extLst>
            <a:ext uri="{FF2B5EF4-FFF2-40B4-BE49-F238E27FC236}">
              <a16:creationId xmlns:a16="http://schemas.microsoft.com/office/drawing/2014/main" id="{424A4919-11F4-4731-F430-0D26120EDF3B}"/>
            </a:ext>
          </a:extLst>
        </xdr:cNvPr>
        <xdr:cNvSpPr txBox="1"/>
      </xdr:nvSpPr>
      <xdr:spPr>
        <a:xfrm>
          <a:off x="5663247" y="7471601"/>
          <a:ext cx="15550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Suit Filed - Preliminary Injunction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74681</xdr:colOff>
      <xdr:row>31</xdr:row>
      <xdr:rowOff>190092</xdr:rowOff>
    </xdr:from>
    <xdr:to>
      <xdr:col>4</xdr:col>
      <xdr:colOff>47626</xdr:colOff>
      <xdr:row>66</xdr:row>
      <xdr:rowOff>15876</xdr:rowOff>
    </xdr:to>
    <xdr:sp macro="" textlink="">
      <xdr:nvSpPr>
        <xdr:cNvPr id="172" name="MC_BR_C_patent_lit_D_settle_or_fight">
          <a:extLst>
            <a:ext uri="{FF2B5EF4-FFF2-40B4-BE49-F238E27FC236}">
              <a16:creationId xmlns:a16="http://schemas.microsoft.com/office/drawing/2014/main" id="{16A26402-ECF1-40AB-65D4-330C37F39B5B}"/>
            </a:ext>
          </a:extLst>
        </xdr:cNvPr>
        <xdr:cNvSpPr/>
      </xdr:nvSpPr>
      <xdr:spPr>
        <a:xfrm>
          <a:off x="5451544" y="6038442"/>
          <a:ext cx="3230495" cy="6493284"/>
        </a:xfrm>
        <a:custGeom>
          <a:avLst/>
          <a:gdLst/>
          <a:ahLst/>
          <a:cxnLst/>
          <a:rect l="0" t="0" r="0" b="0"/>
          <a:pathLst>
            <a:path w="3230495" h="6493284">
              <a:moveTo>
                <a:pt x="31739" y="0"/>
              </a:moveTo>
              <a:lnTo>
                <a:pt x="198363" y="6476999"/>
              </a:lnTo>
              <a:lnTo>
                <a:pt x="182494" y="6461533"/>
              </a:lnTo>
              <a:lnTo>
                <a:pt x="3230494" y="6461533"/>
              </a:lnTo>
              <a:lnTo>
                <a:pt x="3230494" y="6493283"/>
              </a:lnTo>
              <a:lnTo>
                <a:pt x="182494" y="6493283"/>
              </a:lnTo>
              <a:lnTo>
                <a:pt x="166624" y="6477817"/>
              </a:lnTo>
              <a:lnTo>
                <a:pt x="0" y="81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65</xdr:row>
      <xdr:rowOff>99251</xdr:rowOff>
    </xdr:from>
    <xdr:ext cx="1275734" cy="182550"/>
    <xdr:sp macro="_xll.MC_OnBranchLabelClick" textlink="">
      <xdr:nvSpPr>
        <xdr:cNvPr id="173" name="MC_BN_C_patent_lit_D_settle_or_fight">
          <a:extLst>
            <a:ext uri="{FF2B5EF4-FFF2-40B4-BE49-F238E27FC236}">
              <a16:creationId xmlns:a16="http://schemas.microsoft.com/office/drawing/2014/main" id="{01B83613-1EE3-C83D-59CE-B85ED2E6CDEC}"/>
            </a:ext>
          </a:extLst>
        </xdr:cNvPr>
        <xdr:cNvSpPr txBox="1"/>
      </xdr:nvSpPr>
      <xdr:spPr>
        <a:xfrm>
          <a:off x="5663247" y="12424601"/>
          <a:ext cx="12757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Suit Filed - Case Proceeds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21</xdr:row>
      <xdr:rowOff>174625</xdr:rowOff>
    </xdr:from>
    <xdr:to>
      <xdr:col>5</xdr:col>
      <xdr:colOff>47626</xdr:colOff>
      <xdr:row>26</xdr:row>
      <xdr:rowOff>3392</xdr:rowOff>
    </xdr:to>
    <xdr:sp macro="" textlink="">
      <xdr:nvSpPr>
        <xdr:cNvPr id="174" name="MC_BR_C_atrisk_market_C_interch_nosue_high">
          <a:extLst>
            <a:ext uri="{FF2B5EF4-FFF2-40B4-BE49-F238E27FC236}">
              <a16:creationId xmlns:a16="http://schemas.microsoft.com/office/drawing/2014/main" id="{4CB11F20-00C6-2F59-178F-D29B0A66819B}"/>
            </a:ext>
          </a:extLst>
        </xdr:cNvPr>
        <xdr:cNvSpPr/>
      </xdr:nvSpPr>
      <xdr:spPr>
        <a:xfrm>
          <a:off x="8709455" y="4117975"/>
          <a:ext cx="2872946" cy="781267"/>
        </a:xfrm>
        <a:custGeom>
          <a:avLst/>
          <a:gdLst/>
          <a:ahLst/>
          <a:cxnLst/>
          <a:rect l="0" t="0" r="0" b="0"/>
          <a:pathLst>
            <a:path w="2872946" h="781267">
              <a:moveTo>
                <a:pt x="0" y="774484"/>
              </a:moveTo>
              <a:lnTo>
                <a:pt x="166624" y="12484"/>
              </a:lnTo>
              <a:lnTo>
                <a:pt x="182133" y="0"/>
              </a:lnTo>
              <a:lnTo>
                <a:pt x="2872945" y="0"/>
              </a:lnTo>
              <a:lnTo>
                <a:pt x="2872945" y="31750"/>
              </a:lnTo>
              <a:lnTo>
                <a:pt x="182133" y="31750"/>
              </a:lnTo>
              <a:lnTo>
                <a:pt x="197641" y="19266"/>
              </a:lnTo>
              <a:lnTo>
                <a:pt x="31017" y="78126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21</xdr:row>
      <xdr:rowOff>99251</xdr:rowOff>
    </xdr:from>
    <xdr:ext cx="910827" cy="182550"/>
    <xdr:sp macro="_xll.MC_OnBranchLabelClick" textlink="">
      <xdr:nvSpPr>
        <xdr:cNvPr id="175" name="MC_BN_C_atrisk_market_C_interch_nosue_high">
          <a:extLst>
            <a:ext uri="{FF2B5EF4-FFF2-40B4-BE49-F238E27FC236}">
              <a16:creationId xmlns:a16="http://schemas.microsoft.com/office/drawing/2014/main" id="{C4EE2362-284C-048D-28FA-A27CE86D59DF}"/>
            </a:ext>
          </a:extLst>
        </xdr:cNvPr>
        <xdr:cNvSpPr txBox="1"/>
      </xdr:nvSpPr>
      <xdr:spPr>
        <a:xfrm>
          <a:off x="8920797" y="4042601"/>
          <a:ext cx="9108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Market Share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25</xdr:row>
      <xdr:rowOff>184139</xdr:rowOff>
    </xdr:from>
    <xdr:to>
      <xdr:col>5</xdr:col>
      <xdr:colOff>47626</xdr:colOff>
      <xdr:row>28</xdr:row>
      <xdr:rowOff>15876</xdr:rowOff>
    </xdr:to>
    <xdr:sp macro="" textlink="">
      <xdr:nvSpPr>
        <xdr:cNvPr id="176" name="MC_BR_C_atrisk_market_T_atrisk_nosue_mod">
          <a:extLst>
            <a:ext uri="{FF2B5EF4-FFF2-40B4-BE49-F238E27FC236}">
              <a16:creationId xmlns:a16="http://schemas.microsoft.com/office/drawing/2014/main" id="{3F87A2C5-7F4B-4C47-36D7-7ABC69168CEC}"/>
            </a:ext>
          </a:extLst>
        </xdr:cNvPr>
        <xdr:cNvSpPr/>
      </xdr:nvSpPr>
      <xdr:spPr>
        <a:xfrm>
          <a:off x="8710419" y="4889489"/>
          <a:ext cx="2871982" cy="403237"/>
        </a:xfrm>
        <a:custGeom>
          <a:avLst/>
          <a:gdLst/>
          <a:ahLst/>
          <a:cxnLst/>
          <a:rect l="0" t="0" r="0" b="0"/>
          <a:pathLst>
            <a:path w="287198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871981" y="371486"/>
              </a:lnTo>
              <a:lnTo>
                <a:pt x="287198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27</xdr:row>
      <xdr:rowOff>99251</xdr:rowOff>
    </xdr:from>
    <xdr:ext cx="1133387" cy="182550"/>
    <xdr:sp macro="_xll.MC_OnBranchLabelClick" textlink="">
      <xdr:nvSpPr>
        <xdr:cNvPr id="177" name="MC_BN_C_atrisk_market_T_atrisk_nosue_mod">
          <a:extLst>
            <a:ext uri="{FF2B5EF4-FFF2-40B4-BE49-F238E27FC236}">
              <a16:creationId xmlns:a16="http://schemas.microsoft.com/office/drawing/2014/main" id="{2EA6A39F-7DA0-B2E9-1DE4-809A62FA2619}"/>
            </a:ext>
          </a:extLst>
        </xdr:cNvPr>
        <xdr:cNvSpPr txBox="1"/>
      </xdr:nvSpPr>
      <xdr:spPr>
        <a:xfrm>
          <a:off x="8920797" y="5185601"/>
          <a:ext cx="11333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Market Share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25</xdr:row>
      <xdr:rowOff>187109</xdr:rowOff>
    </xdr:from>
    <xdr:to>
      <xdr:col>5</xdr:col>
      <xdr:colOff>47626</xdr:colOff>
      <xdr:row>30</xdr:row>
      <xdr:rowOff>15876</xdr:rowOff>
    </xdr:to>
    <xdr:sp macro="" textlink="">
      <xdr:nvSpPr>
        <xdr:cNvPr id="178" name="MC_BR_C_atrisk_market_T_atrisk_nosue_low">
          <a:extLst>
            <a:ext uri="{FF2B5EF4-FFF2-40B4-BE49-F238E27FC236}">
              <a16:creationId xmlns:a16="http://schemas.microsoft.com/office/drawing/2014/main" id="{51F33DD7-B34F-07D6-947E-DBDCDF0F702E}"/>
            </a:ext>
          </a:extLst>
        </xdr:cNvPr>
        <xdr:cNvSpPr/>
      </xdr:nvSpPr>
      <xdr:spPr>
        <a:xfrm>
          <a:off x="8709455" y="4892459"/>
          <a:ext cx="2872946" cy="781267"/>
        </a:xfrm>
        <a:custGeom>
          <a:avLst/>
          <a:gdLst/>
          <a:ahLst/>
          <a:cxnLst/>
          <a:rect l="0" t="0" r="0" b="0"/>
          <a:pathLst>
            <a:path w="287294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872945" y="749516"/>
              </a:lnTo>
              <a:lnTo>
                <a:pt x="287294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29</xdr:row>
      <xdr:rowOff>99251</xdr:rowOff>
    </xdr:from>
    <xdr:ext cx="888064" cy="182550"/>
    <xdr:sp macro="_xll.MC_OnBranchLabelClick" textlink="">
      <xdr:nvSpPr>
        <xdr:cNvPr id="179" name="MC_BN_C_atrisk_market_T_atrisk_nosue_low">
          <a:extLst>
            <a:ext uri="{FF2B5EF4-FFF2-40B4-BE49-F238E27FC236}">
              <a16:creationId xmlns:a16="http://schemas.microsoft.com/office/drawing/2014/main" id="{C3DDD168-44A0-F654-52D2-EDABB93FFA4F}"/>
            </a:ext>
          </a:extLst>
        </xdr:cNvPr>
        <xdr:cNvSpPr txBox="1"/>
      </xdr:nvSpPr>
      <xdr:spPr>
        <a:xfrm>
          <a:off x="8920797" y="5566601"/>
          <a:ext cx="8880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Market Share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19</xdr:row>
      <xdr:rowOff>174625</xdr:rowOff>
    </xdr:from>
    <xdr:to>
      <xdr:col>6</xdr:col>
      <xdr:colOff>47626</xdr:colOff>
      <xdr:row>22</xdr:row>
      <xdr:rowOff>6362</xdr:rowOff>
    </xdr:to>
    <xdr:sp macro="" textlink="">
      <xdr:nvSpPr>
        <xdr:cNvPr id="180" name="MC_BR_C_interch_nosue_high_T_nosue_high_interch">
          <a:extLst>
            <a:ext uri="{FF2B5EF4-FFF2-40B4-BE49-F238E27FC236}">
              <a16:creationId xmlns:a16="http://schemas.microsoft.com/office/drawing/2014/main" id="{B6AF02A8-0A57-F0A2-880C-515A9F0EEACB}"/>
            </a:ext>
          </a:extLst>
        </xdr:cNvPr>
        <xdr:cNvSpPr/>
      </xdr:nvSpPr>
      <xdr:spPr>
        <a:xfrm>
          <a:off x="11610781" y="3736975"/>
          <a:ext cx="2610045" cy="403237"/>
        </a:xfrm>
        <a:custGeom>
          <a:avLst/>
          <a:gdLst/>
          <a:ahLst/>
          <a:cxnLst/>
          <a:rect l="0" t="0" r="0" b="0"/>
          <a:pathLst>
            <a:path w="2610045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0044" y="0"/>
              </a:lnTo>
              <a:lnTo>
                <a:pt x="2610044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19</xdr:row>
      <xdr:rowOff>99251</xdr:rowOff>
    </xdr:from>
    <xdr:ext cx="1361719" cy="182550"/>
    <xdr:sp macro="_xll.MC_OnBranchLabelClick" textlink="">
      <xdr:nvSpPr>
        <xdr:cNvPr id="181" name="MC_BN_C_interch_nosue_high_T_nosue_high_interch">
          <a:extLst>
            <a:ext uri="{FF2B5EF4-FFF2-40B4-BE49-F238E27FC236}">
              <a16:creationId xmlns:a16="http://schemas.microsoft.com/office/drawing/2014/main" id="{66D71953-938B-046A-2EB3-92328BA0E93E}"/>
            </a:ext>
          </a:extLst>
        </xdr:cNvPr>
        <xdr:cNvSpPr txBox="1"/>
      </xdr:nvSpPr>
      <xdr:spPr>
        <a:xfrm>
          <a:off x="11821160" y="3661601"/>
          <a:ext cx="136171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Interchangeable Designation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21</xdr:row>
      <xdr:rowOff>184139</xdr:rowOff>
    </xdr:from>
    <xdr:to>
      <xdr:col>6</xdr:col>
      <xdr:colOff>47626</xdr:colOff>
      <xdr:row>24</xdr:row>
      <xdr:rowOff>15876</xdr:rowOff>
    </xdr:to>
    <xdr:sp macro="" textlink="">
      <xdr:nvSpPr>
        <xdr:cNvPr id="182" name="MC_BR_C_interch_nosue_high_T_nosue_high_biosim">
          <a:extLst>
            <a:ext uri="{FF2B5EF4-FFF2-40B4-BE49-F238E27FC236}">
              <a16:creationId xmlns:a16="http://schemas.microsoft.com/office/drawing/2014/main" id="{B85F7654-8858-B929-1A57-016BD7813480}"/>
            </a:ext>
          </a:extLst>
        </xdr:cNvPr>
        <xdr:cNvSpPr/>
      </xdr:nvSpPr>
      <xdr:spPr>
        <a:xfrm>
          <a:off x="11610781" y="4127489"/>
          <a:ext cx="2610045" cy="403237"/>
        </a:xfrm>
        <a:custGeom>
          <a:avLst/>
          <a:gdLst/>
          <a:ahLst/>
          <a:cxnLst/>
          <a:rect l="0" t="0" r="0" b="0"/>
          <a:pathLst>
            <a:path w="2610045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610044" y="371486"/>
              </a:lnTo>
              <a:lnTo>
                <a:pt x="2610044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23</xdr:row>
      <xdr:rowOff>99251</xdr:rowOff>
    </xdr:from>
    <xdr:ext cx="739433" cy="182550"/>
    <xdr:sp macro="_xll.MC_OnBranchLabelClick" textlink="">
      <xdr:nvSpPr>
        <xdr:cNvPr id="183" name="MC_BN_C_interch_nosue_high_T_nosue_high_biosim">
          <a:extLst>
            <a:ext uri="{FF2B5EF4-FFF2-40B4-BE49-F238E27FC236}">
              <a16:creationId xmlns:a16="http://schemas.microsoft.com/office/drawing/2014/main" id="{C60C8E92-A0E0-FDD7-1476-95B01CD7BF16}"/>
            </a:ext>
          </a:extLst>
        </xdr:cNvPr>
        <xdr:cNvSpPr txBox="1"/>
      </xdr:nvSpPr>
      <xdr:spPr>
        <a:xfrm>
          <a:off x="11821160" y="4423601"/>
          <a:ext cx="73943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Biosimilar Only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35</xdr:row>
      <xdr:rowOff>184150</xdr:rowOff>
    </xdr:from>
    <xdr:to>
      <xdr:col>5</xdr:col>
      <xdr:colOff>47626</xdr:colOff>
      <xdr:row>40</xdr:row>
      <xdr:rowOff>1358</xdr:rowOff>
    </xdr:to>
    <xdr:sp macro="" textlink="">
      <xdr:nvSpPr>
        <xdr:cNvPr id="184" name="MC_BR_D_injunction_C_appeal">
          <a:extLst>
            <a:ext uri="{FF2B5EF4-FFF2-40B4-BE49-F238E27FC236}">
              <a16:creationId xmlns:a16="http://schemas.microsoft.com/office/drawing/2014/main" id="{7EC3895E-C854-FE31-8F20-72BF17B6C674}"/>
            </a:ext>
          </a:extLst>
        </xdr:cNvPr>
        <xdr:cNvSpPr/>
      </xdr:nvSpPr>
      <xdr:spPr>
        <a:xfrm>
          <a:off x="8718760" y="6794500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863640" y="0"/>
              </a:lnTo>
              <a:lnTo>
                <a:pt x="2863640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842603" cy="182550"/>
    <xdr:sp macro="_xll.MC_OnBranchLabelClick" textlink="">
      <xdr:nvSpPr>
        <xdr:cNvPr id="185" name="MC_BN_D_injunction_C_appeal">
          <a:extLst>
            <a:ext uri="{FF2B5EF4-FFF2-40B4-BE49-F238E27FC236}">
              <a16:creationId xmlns:a16="http://schemas.microsoft.com/office/drawing/2014/main" id="{00D9D6B8-6112-6D7B-ADED-5303B305551F}"/>
            </a:ext>
          </a:extLst>
        </xdr:cNvPr>
        <xdr:cNvSpPr txBox="1"/>
      </xdr:nvSpPr>
      <xdr:spPr>
        <a:xfrm>
          <a:off x="8920797" y="6709601"/>
          <a:ext cx="84260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Appeal Injunction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39</xdr:row>
      <xdr:rowOff>187109</xdr:rowOff>
    </xdr:from>
    <xdr:to>
      <xdr:col>5</xdr:col>
      <xdr:colOff>47626</xdr:colOff>
      <xdr:row>44</xdr:row>
      <xdr:rowOff>15876</xdr:rowOff>
    </xdr:to>
    <xdr:sp macro="" textlink="">
      <xdr:nvSpPr>
        <xdr:cNvPr id="186" name="MC_BR_D_injunction_C_injunction_settle">
          <a:extLst>
            <a:ext uri="{FF2B5EF4-FFF2-40B4-BE49-F238E27FC236}">
              <a16:creationId xmlns:a16="http://schemas.microsoft.com/office/drawing/2014/main" id="{404D551D-71AB-9868-2720-690CBC494969}"/>
            </a:ext>
          </a:extLst>
        </xdr:cNvPr>
        <xdr:cNvSpPr/>
      </xdr:nvSpPr>
      <xdr:spPr>
        <a:xfrm>
          <a:off x="8709455" y="7559459"/>
          <a:ext cx="2872946" cy="781267"/>
        </a:xfrm>
        <a:custGeom>
          <a:avLst/>
          <a:gdLst/>
          <a:ahLst/>
          <a:cxnLst/>
          <a:rect l="0" t="0" r="0" b="0"/>
          <a:pathLst>
            <a:path w="287294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872945" y="749516"/>
              </a:lnTo>
              <a:lnTo>
                <a:pt x="287294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43</xdr:row>
      <xdr:rowOff>99251</xdr:rowOff>
    </xdr:from>
    <xdr:ext cx="1013675" cy="182550"/>
    <xdr:sp macro="_xll.MC_OnBranchLabelClick" textlink="">
      <xdr:nvSpPr>
        <xdr:cNvPr id="187" name="MC_BN_D_injunction_C_injunction_settle">
          <a:extLst>
            <a:ext uri="{FF2B5EF4-FFF2-40B4-BE49-F238E27FC236}">
              <a16:creationId xmlns:a16="http://schemas.microsoft.com/office/drawing/2014/main" id="{161743A9-C1B2-C0C7-A7FF-BB373F7F0CFC}"/>
            </a:ext>
          </a:extLst>
        </xdr:cNvPr>
        <xdr:cNvSpPr txBox="1"/>
      </xdr:nvSpPr>
      <xdr:spPr>
        <a:xfrm>
          <a:off x="8920797" y="8233601"/>
          <a:ext cx="101367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Negotiate Settlement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84225</xdr:colOff>
      <xdr:row>39</xdr:row>
      <xdr:rowOff>189947</xdr:rowOff>
    </xdr:from>
    <xdr:to>
      <xdr:col>5</xdr:col>
      <xdr:colOff>47626</xdr:colOff>
      <xdr:row>50</xdr:row>
      <xdr:rowOff>6351</xdr:rowOff>
    </xdr:to>
    <xdr:sp macro="" textlink="">
      <xdr:nvSpPr>
        <xdr:cNvPr id="188" name="MC_BR_D_injunction_T_withdraw">
          <a:extLst>
            <a:ext uri="{FF2B5EF4-FFF2-40B4-BE49-F238E27FC236}">
              <a16:creationId xmlns:a16="http://schemas.microsoft.com/office/drawing/2014/main" id="{862B7AD0-0B98-BE9A-06B1-7CB29338824E}"/>
            </a:ext>
          </a:extLst>
        </xdr:cNvPr>
        <xdr:cNvSpPr/>
      </xdr:nvSpPr>
      <xdr:spPr>
        <a:xfrm>
          <a:off x="8718638" y="7562297"/>
          <a:ext cx="2863763" cy="1911904"/>
        </a:xfrm>
        <a:custGeom>
          <a:avLst/>
          <a:gdLst/>
          <a:ahLst/>
          <a:cxnLst/>
          <a:rect l="0" t="0" r="0" b="0"/>
          <a:pathLst>
            <a:path w="2863763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863762" y="1899203"/>
              </a:lnTo>
              <a:lnTo>
                <a:pt x="2863762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49</xdr:row>
      <xdr:rowOff>99251</xdr:rowOff>
    </xdr:from>
    <xdr:ext cx="1058880" cy="182550"/>
    <xdr:sp macro="_xll.MC_OnBranchLabelClick" textlink="">
      <xdr:nvSpPr>
        <xdr:cNvPr id="189" name="MC_BN_D_injunction_T_withdraw">
          <a:extLst>
            <a:ext uri="{FF2B5EF4-FFF2-40B4-BE49-F238E27FC236}">
              <a16:creationId xmlns:a16="http://schemas.microsoft.com/office/drawing/2014/main" id="{99A1AAE4-ED78-A446-21B5-657BA6CA67E9}"/>
            </a:ext>
          </a:extLst>
        </xdr:cNvPr>
        <xdr:cNvSpPr txBox="1"/>
      </xdr:nvSpPr>
      <xdr:spPr>
        <a:xfrm>
          <a:off x="8920797" y="9376601"/>
          <a:ext cx="105888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Withdraw from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33</xdr:row>
      <xdr:rowOff>184150</xdr:rowOff>
    </xdr:from>
    <xdr:to>
      <xdr:col>6</xdr:col>
      <xdr:colOff>47626</xdr:colOff>
      <xdr:row>36</xdr:row>
      <xdr:rowOff>2545</xdr:rowOff>
    </xdr:to>
    <xdr:sp macro="" textlink="">
      <xdr:nvSpPr>
        <xdr:cNvPr id="190" name="MC_BR_C_appeal_T_appeal_win">
          <a:extLst>
            <a:ext uri="{FF2B5EF4-FFF2-40B4-BE49-F238E27FC236}">
              <a16:creationId xmlns:a16="http://schemas.microsoft.com/office/drawing/2014/main" id="{A491AF8A-5A07-2282-6C04-F51FD7730526}"/>
            </a:ext>
          </a:extLst>
        </xdr:cNvPr>
        <xdr:cNvSpPr/>
      </xdr:nvSpPr>
      <xdr:spPr>
        <a:xfrm>
          <a:off x="11619508" y="6413500"/>
          <a:ext cx="2601318" cy="389895"/>
        </a:xfrm>
        <a:custGeom>
          <a:avLst/>
          <a:gdLst/>
          <a:ahLst/>
          <a:cxnLst/>
          <a:rect l="0" t="0" r="0" b="0"/>
          <a:pathLst>
            <a:path w="2601318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601317" y="0"/>
              </a:lnTo>
              <a:lnTo>
                <a:pt x="2601317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33</xdr:row>
      <xdr:rowOff>99251</xdr:rowOff>
    </xdr:from>
    <xdr:ext cx="1036502" cy="182550"/>
    <xdr:sp macro="_xll.MC_OnBranchLabelClick" textlink="">
      <xdr:nvSpPr>
        <xdr:cNvPr id="191" name="MC_BN_C_appeal_T_appeal_win">
          <a:extLst>
            <a:ext uri="{FF2B5EF4-FFF2-40B4-BE49-F238E27FC236}">
              <a16:creationId xmlns:a16="http://schemas.microsoft.com/office/drawing/2014/main" id="{0BCBF31A-1F8B-502A-6CE3-3634675A58AE}"/>
            </a:ext>
          </a:extLst>
        </xdr:cNvPr>
        <xdr:cNvSpPr txBox="1"/>
      </xdr:nvSpPr>
      <xdr:spPr>
        <a:xfrm>
          <a:off x="11821160" y="6328601"/>
          <a:ext cx="103650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Injunction Overturned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35</xdr:row>
      <xdr:rowOff>187956</xdr:rowOff>
    </xdr:from>
    <xdr:to>
      <xdr:col>6</xdr:col>
      <xdr:colOff>47626</xdr:colOff>
      <xdr:row>38</xdr:row>
      <xdr:rowOff>6351</xdr:rowOff>
    </xdr:to>
    <xdr:sp macro="" textlink="">
      <xdr:nvSpPr>
        <xdr:cNvPr id="192" name="MC_BR_C_appeal_T_appeal_lose">
          <a:extLst>
            <a:ext uri="{FF2B5EF4-FFF2-40B4-BE49-F238E27FC236}">
              <a16:creationId xmlns:a16="http://schemas.microsoft.com/office/drawing/2014/main" id="{4FA05B20-85BB-10E7-9DE8-B078D882EE07}"/>
            </a:ext>
          </a:extLst>
        </xdr:cNvPr>
        <xdr:cNvSpPr/>
      </xdr:nvSpPr>
      <xdr:spPr>
        <a:xfrm>
          <a:off x="11619508" y="6798306"/>
          <a:ext cx="2601318" cy="389895"/>
        </a:xfrm>
        <a:custGeom>
          <a:avLst/>
          <a:gdLst/>
          <a:ahLst/>
          <a:cxnLst/>
          <a:rect l="0" t="0" r="0" b="0"/>
          <a:pathLst>
            <a:path w="2601318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601317" y="377194"/>
              </a:lnTo>
              <a:lnTo>
                <a:pt x="2601317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37</xdr:row>
      <xdr:rowOff>99251</xdr:rowOff>
    </xdr:from>
    <xdr:ext cx="848246" cy="182550"/>
    <xdr:sp macro="_xll.MC_OnBranchLabelClick" textlink="">
      <xdr:nvSpPr>
        <xdr:cNvPr id="193" name="MC_BN_C_appeal_T_appeal_lose">
          <a:extLst>
            <a:ext uri="{FF2B5EF4-FFF2-40B4-BE49-F238E27FC236}">
              <a16:creationId xmlns:a16="http://schemas.microsoft.com/office/drawing/2014/main" id="{0E88AC50-2423-E25C-2731-3B3F801BDF96}"/>
            </a:ext>
          </a:extLst>
        </xdr:cNvPr>
        <xdr:cNvSpPr txBox="1"/>
      </xdr:nvSpPr>
      <xdr:spPr>
        <a:xfrm>
          <a:off x="11821160" y="7090601"/>
          <a:ext cx="84824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Injunction Upheld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41</xdr:row>
      <xdr:rowOff>174625</xdr:rowOff>
    </xdr:from>
    <xdr:to>
      <xdr:col>6</xdr:col>
      <xdr:colOff>47626</xdr:colOff>
      <xdr:row>44</xdr:row>
      <xdr:rowOff>6362</xdr:rowOff>
    </xdr:to>
    <xdr:sp macro="" textlink="">
      <xdr:nvSpPr>
        <xdr:cNvPr id="194" name="MC_BR_C_injunction_settle_T_settle_favor">
          <a:extLst>
            <a:ext uri="{FF2B5EF4-FFF2-40B4-BE49-F238E27FC236}">
              <a16:creationId xmlns:a16="http://schemas.microsoft.com/office/drawing/2014/main" id="{18F87D52-EFCD-713F-57C9-C2103A6DBCAB}"/>
            </a:ext>
          </a:extLst>
        </xdr:cNvPr>
        <xdr:cNvSpPr/>
      </xdr:nvSpPr>
      <xdr:spPr>
        <a:xfrm>
          <a:off x="11610781" y="7927975"/>
          <a:ext cx="2610045" cy="403237"/>
        </a:xfrm>
        <a:custGeom>
          <a:avLst/>
          <a:gdLst/>
          <a:ahLst/>
          <a:cxnLst/>
          <a:rect l="0" t="0" r="0" b="0"/>
          <a:pathLst>
            <a:path w="2610045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610044" y="0"/>
              </a:lnTo>
              <a:lnTo>
                <a:pt x="2610044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41</xdr:row>
      <xdr:rowOff>99251</xdr:rowOff>
    </xdr:from>
    <xdr:ext cx="1024896" cy="182550"/>
    <xdr:sp macro="_xll.MC_OnBranchLabelClick" textlink="">
      <xdr:nvSpPr>
        <xdr:cNvPr id="195" name="MC_BN_C_injunction_settle_T_settle_favor">
          <a:extLst>
            <a:ext uri="{FF2B5EF4-FFF2-40B4-BE49-F238E27FC236}">
              <a16:creationId xmlns:a16="http://schemas.microsoft.com/office/drawing/2014/main" id="{88986E21-0389-1DF7-7283-14D9C80241A7}"/>
            </a:ext>
          </a:extLst>
        </xdr:cNvPr>
        <xdr:cNvSpPr txBox="1"/>
      </xdr:nvSpPr>
      <xdr:spPr>
        <a:xfrm>
          <a:off x="11821160" y="7852601"/>
          <a:ext cx="10248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Favorable Entry Date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43</xdr:row>
      <xdr:rowOff>184139</xdr:rowOff>
    </xdr:from>
    <xdr:to>
      <xdr:col>6</xdr:col>
      <xdr:colOff>47626</xdr:colOff>
      <xdr:row>46</xdr:row>
      <xdr:rowOff>15876</xdr:rowOff>
    </xdr:to>
    <xdr:sp macro="" textlink="">
      <xdr:nvSpPr>
        <xdr:cNvPr id="196" name="MC_BR_C_injunction_settle_T_settle_delayed">
          <a:extLst>
            <a:ext uri="{FF2B5EF4-FFF2-40B4-BE49-F238E27FC236}">
              <a16:creationId xmlns:a16="http://schemas.microsoft.com/office/drawing/2014/main" id="{9D472D23-E38A-ABAA-035F-F0894DC1D3B7}"/>
            </a:ext>
          </a:extLst>
        </xdr:cNvPr>
        <xdr:cNvSpPr/>
      </xdr:nvSpPr>
      <xdr:spPr>
        <a:xfrm>
          <a:off x="11610781" y="8318489"/>
          <a:ext cx="2610045" cy="403237"/>
        </a:xfrm>
        <a:custGeom>
          <a:avLst/>
          <a:gdLst/>
          <a:ahLst/>
          <a:cxnLst/>
          <a:rect l="0" t="0" r="0" b="0"/>
          <a:pathLst>
            <a:path w="2610045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610044" y="371486"/>
              </a:lnTo>
              <a:lnTo>
                <a:pt x="2610044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45</xdr:row>
      <xdr:rowOff>99251</xdr:rowOff>
    </xdr:from>
    <xdr:ext cx="1158843" cy="182550"/>
    <xdr:sp macro="_xll.MC_OnBranchLabelClick" textlink="">
      <xdr:nvSpPr>
        <xdr:cNvPr id="197" name="MC_BN_C_injunction_settle_T_settle_delayed">
          <a:extLst>
            <a:ext uri="{FF2B5EF4-FFF2-40B4-BE49-F238E27FC236}">
              <a16:creationId xmlns:a16="http://schemas.microsoft.com/office/drawing/2014/main" id="{A4885B79-FC1D-1453-92A2-F8A7C0D230F4}"/>
            </a:ext>
          </a:extLst>
        </xdr:cNvPr>
        <xdr:cNvSpPr txBox="1"/>
      </xdr:nvSpPr>
      <xdr:spPr>
        <a:xfrm>
          <a:off x="11821160" y="8614601"/>
          <a:ext cx="11588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Delayed Entry + Royalty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43</xdr:row>
      <xdr:rowOff>187109</xdr:rowOff>
    </xdr:from>
    <xdr:to>
      <xdr:col>6</xdr:col>
      <xdr:colOff>47626</xdr:colOff>
      <xdr:row>48</xdr:row>
      <xdr:rowOff>15876</xdr:rowOff>
    </xdr:to>
    <xdr:sp macro="" textlink="">
      <xdr:nvSpPr>
        <xdr:cNvPr id="198" name="MC_BR_C_injunction_settle_T_settle_no_deal">
          <a:extLst>
            <a:ext uri="{FF2B5EF4-FFF2-40B4-BE49-F238E27FC236}">
              <a16:creationId xmlns:a16="http://schemas.microsoft.com/office/drawing/2014/main" id="{A3CC0922-21FE-D384-CBAC-9F88F1D49C7B}"/>
            </a:ext>
          </a:extLst>
        </xdr:cNvPr>
        <xdr:cNvSpPr/>
      </xdr:nvSpPr>
      <xdr:spPr>
        <a:xfrm>
          <a:off x="11609818" y="8321459"/>
          <a:ext cx="2611008" cy="781267"/>
        </a:xfrm>
        <a:custGeom>
          <a:avLst/>
          <a:gdLst/>
          <a:ahLst/>
          <a:cxnLst/>
          <a:rect l="0" t="0" r="0" b="0"/>
          <a:pathLst>
            <a:path w="2611008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611007" y="749516"/>
              </a:lnTo>
              <a:lnTo>
                <a:pt x="2611007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47</xdr:row>
      <xdr:rowOff>99251</xdr:rowOff>
    </xdr:from>
    <xdr:ext cx="865237" cy="182550"/>
    <xdr:sp macro="_xll.MC_OnBranchLabelClick" textlink="">
      <xdr:nvSpPr>
        <xdr:cNvPr id="199" name="MC_BN_C_injunction_settle_T_settle_no_deal">
          <a:extLst>
            <a:ext uri="{FF2B5EF4-FFF2-40B4-BE49-F238E27FC236}">
              <a16:creationId xmlns:a16="http://schemas.microsoft.com/office/drawing/2014/main" id="{3FDA8856-AB9B-1C29-7C7B-9F0751715447}"/>
            </a:ext>
          </a:extLst>
        </xdr:cNvPr>
        <xdr:cNvSpPr txBox="1"/>
      </xdr:nvSpPr>
      <xdr:spPr>
        <a:xfrm>
          <a:off x="11821160" y="8995601"/>
          <a:ext cx="86523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No Deal Reached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74841</xdr:colOff>
      <xdr:row>59</xdr:row>
      <xdr:rowOff>174625</xdr:rowOff>
    </xdr:from>
    <xdr:to>
      <xdr:col>5</xdr:col>
      <xdr:colOff>47626</xdr:colOff>
      <xdr:row>66</xdr:row>
      <xdr:rowOff>2291</xdr:rowOff>
    </xdr:to>
    <xdr:sp macro="" textlink="">
      <xdr:nvSpPr>
        <xdr:cNvPr id="200" name="MC_BR_D_settle_or_fight_C_royalty_terms">
          <a:extLst>
            <a:ext uri="{FF2B5EF4-FFF2-40B4-BE49-F238E27FC236}">
              <a16:creationId xmlns:a16="http://schemas.microsoft.com/office/drawing/2014/main" id="{52ED989F-3A2A-10F2-92EB-C27B06E0849E}"/>
            </a:ext>
          </a:extLst>
        </xdr:cNvPr>
        <xdr:cNvSpPr/>
      </xdr:nvSpPr>
      <xdr:spPr>
        <a:xfrm>
          <a:off x="8709254" y="11356975"/>
          <a:ext cx="2873147" cy="1161166"/>
        </a:xfrm>
        <a:custGeom>
          <a:avLst/>
          <a:gdLst/>
          <a:ahLst/>
          <a:cxnLst/>
          <a:rect l="0" t="0" r="0" b="0"/>
          <a:pathLst>
            <a:path w="2873147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873146" y="0"/>
              </a:lnTo>
              <a:lnTo>
                <a:pt x="2873146" y="31750"/>
              </a:lnTo>
              <a:lnTo>
                <a:pt x="182334" y="31750"/>
              </a:lnTo>
              <a:lnTo>
                <a:pt x="198043" y="18165"/>
              </a:lnTo>
              <a:lnTo>
                <a:pt x="31419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59</xdr:row>
      <xdr:rowOff>99251</xdr:rowOff>
    </xdr:from>
    <xdr:ext cx="956416" cy="182550"/>
    <xdr:sp macro="_xll.MC_OnBranchLabelClick" textlink="">
      <xdr:nvSpPr>
        <xdr:cNvPr id="201" name="MC_BN_D_settle_or_fight_C_royalty_terms">
          <a:extLst>
            <a:ext uri="{FF2B5EF4-FFF2-40B4-BE49-F238E27FC236}">
              <a16:creationId xmlns:a16="http://schemas.microsoft.com/office/drawing/2014/main" id="{185A0920-0353-3521-501D-3ED995AA69A0}"/>
            </a:ext>
          </a:extLst>
        </xdr:cNvPr>
        <xdr:cNvSpPr txBox="1"/>
      </xdr:nvSpPr>
      <xdr:spPr>
        <a:xfrm>
          <a:off x="8920797" y="11281601"/>
          <a:ext cx="9564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Settle - Pay Royalty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84225</xdr:colOff>
      <xdr:row>65</xdr:row>
      <xdr:rowOff>189947</xdr:rowOff>
    </xdr:from>
    <xdr:to>
      <xdr:col>5</xdr:col>
      <xdr:colOff>47626</xdr:colOff>
      <xdr:row>76</xdr:row>
      <xdr:rowOff>6351</xdr:rowOff>
    </xdr:to>
    <xdr:sp macro="" textlink="">
      <xdr:nvSpPr>
        <xdr:cNvPr id="202" name="MC_BR_D_settle_or_fight_C_trial_outcome">
          <a:extLst>
            <a:ext uri="{FF2B5EF4-FFF2-40B4-BE49-F238E27FC236}">
              <a16:creationId xmlns:a16="http://schemas.microsoft.com/office/drawing/2014/main" id="{96CFF691-41FC-306F-BFFA-374B31B8DE2C}"/>
            </a:ext>
          </a:extLst>
        </xdr:cNvPr>
        <xdr:cNvSpPr/>
      </xdr:nvSpPr>
      <xdr:spPr>
        <a:xfrm>
          <a:off x="8718638" y="12515297"/>
          <a:ext cx="2863763" cy="1911904"/>
        </a:xfrm>
        <a:custGeom>
          <a:avLst/>
          <a:gdLst/>
          <a:ahLst/>
          <a:cxnLst/>
          <a:rect l="0" t="0" r="0" b="0"/>
          <a:pathLst>
            <a:path w="2863763" h="1911904">
              <a:moveTo>
                <a:pt x="12652" y="0"/>
              </a:moveTo>
              <a:lnTo>
                <a:pt x="179275" y="1905000"/>
              </a:lnTo>
              <a:lnTo>
                <a:pt x="172950" y="1899203"/>
              </a:lnTo>
              <a:lnTo>
                <a:pt x="2863762" y="1899203"/>
              </a:lnTo>
              <a:lnTo>
                <a:pt x="2863762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671274" cy="182550"/>
    <xdr:sp macro="_xll.MC_OnBranchLabelClick" textlink="">
      <xdr:nvSpPr>
        <xdr:cNvPr id="203" name="MC_BN_D_settle_or_fight_C_trial_outcome">
          <a:extLst>
            <a:ext uri="{FF2B5EF4-FFF2-40B4-BE49-F238E27FC236}">
              <a16:creationId xmlns:a16="http://schemas.microsoft.com/office/drawing/2014/main" id="{D6AD214D-DEB0-AD1A-52FD-FC7C43BB1F99}"/>
            </a:ext>
          </a:extLst>
        </xdr:cNvPr>
        <xdr:cNvSpPr txBox="1"/>
      </xdr:nvSpPr>
      <xdr:spPr>
        <a:xfrm>
          <a:off x="8920797" y="14329600"/>
          <a:ext cx="6712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Fight in Court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74842</xdr:colOff>
      <xdr:row>53</xdr:row>
      <xdr:rowOff>174625</xdr:rowOff>
    </xdr:from>
    <xdr:to>
      <xdr:col>6</xdr:col>
      <xdr:colOff>47626</xdr:colOff>
      <xdr:row>60</xdr:row>
      <xdr:rowOff>2291</xdr:rowOff>
    </xdr:to>
    <xdr:sp macro="" textlink="">
      <xdr:nvSpPr>
        <xdr:cNvPr id="204" name="MC_BR_C_royalty_terms_C_price_erosion_low_r">
          <a:extLst>
            <a:ext uri="{FF2B5EF4-FFF2-40B4-BE49-F238E27FC236}">
              <a16:creationId xmlns:a16="http://schemas.microsoft.com/office/drawing/2014/main" id="{7BE26D4D-B852-2F1C-3BF2-09C7B1DC1AE4}"/>
            </a:ext>
          </a:extLst>
        </xdr:cNvPr>
        <xdr:cNvSpPr/>
      </xdr:nvSpPr>
      <xdr:spPr>
        <a:xfrm>
          <a:off x="11609617" y="10213975"/>
          <a:ext cx="2611209" cy="1161166"/>
        </a:xfrm>
        <a:custGeom>
          <a:avLst/>
          <a:gdLst/>
          <a:ahLst/>
          <a:cxnLst/>
          <a:rect l="0" t="0" r="0" b="0"/>
          <a:pathLst>
            <a:path w="2611209" h="1161166">
              <a:moveTo>
                <a:pt x="0" y="1156585"/>
              </a:moveTo>
              <a:lnTo>
                <a:pt x="166624" y="13585"/>
              </a:lnTo>
              <a:lnTo>
                <a:pt x="182333" y="0"/>
              </a:lnTo>
              <a:lnTo>
                <a:pt x="2611208" y="0"/>
              </a:lnTo>
              <a:lnTo>
                <a:pt x="2611208" y="31750"/>
              </a:lnTo>
              <a:lnTo>
                <a:pt x="182333" y="31750"/>
              </a:lnTo>
              <a:lnTo>
                <a:pt x="198042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53</xdr:row>
      <xdr:rowOff>99251</xdr:rowOff>
    </xdr:from>
    <xdr:ext cx="859402" cy="182550"/>
    <xdr:sp macro="_xll.MC_OnBranchLabelClick" textlink="">
      <xdr:nvSpPr>
        <xdr:cNvPr id="205" name="MC_BN_C_royalty_terms_C_price_erosion_low_r">
          <a:extLst>
            <a:ext uri="{FF2B5EF4-FFF2-40B4-BE49-F238E27FC236}">
              <a16:creationId xmlns:a16="http://schemas.microsoft.com/office/drawing/2014/main" id="{AB0F7B2A-6316-5D1E-D611-A7773074EBA4}"/>
            </a:ext>
          </a:extLst>
        </xdr:cNvPr>
        <xdr:cNvSpPr txBox="1"/>
      </xdr:nvSpPr>
      <xdr:spPr>
        <a:xfrm>
          <a:off x="11821160" y="10138601"/>
          <a:ext cx="85940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Royalty (5%)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59</xdr:row>
      <xdr:rowOff>184139</xdr:rowOff>
    </xdr:from>
    <xdr:to>
      <xdr:col>6</xdr:col>
      <xdr:colOff>47626</xdr:colOff>
      <xdr:row>62</xdr:row>
      <xdr:rowOff>15876</xdr:rowOff>
    </xdr:to>
    <xdr:sp macro="" textlink="">
      <xdr:nvSpPr>
        <xdr:cNvPr id="206" name="MC_BR_C_royalty_terms_T_royalty_mod">
          <a:extLst>
            <a:ext uri="{FF2B5EF4-FFF2-40B4-BE49-F238E27FC236}">
              <a16:creationId xmlns:a16="http://schemas.microsoft.com/office/drawing/2014/main" id="{E9671CE3-6BD8-AFAE-F986-81609FB5C449}"/>
            </a:ext>
          </a:extLst>
        </xdr:cNvPr>
        <xdr:cNvSpPr/>
      </xdr:nvSpPr>
      <xdr:spPr>
        <a:xfrm>
          <a:off x="11610781" y="11366489"/>
          <a:ext cx="2610045" cy="403237"/>
        </a:xfrm>
        <a:custGeom>
          <a:avLst/>
          <a:gdLst/>
          <a:ahLst/>
          <a:cxnLst/>
          <a:rect l="0" t="0" r="0" b="0"/>
          <a:pathLst>
            <a:path w="2610045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610044" y="371486"/>
              </a:lnTo>
              <a:lnTo>
                <a:pt x="2610044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61</xdr:row>
      <xdr:rowOff>99251</xdr:rowOff>
    </xdr:from>
    <xdr:ext cx="1161793" cy="182550"/>
    <xdr:sp macro="_xll.MC_OnBranchLabelClick" textlink="">
      <xdr:nvSpPr>
        <xdr:cNvPr id="207" name="MC_BN_C_royalty_terms_T_royalty_mod">
          <a:extLst>
            <a:ext uri="{FF2B5EF4-FFF2-40B4-BE49-F238E27FC236}">
              <a16:creationId xmlns:a16="http://schemas.microsoft.com/office/drawing/2014/main" id="{BBE2ECB6-CE2C-A82B-8A38-39A45F123CEE}"/>
            </a:ext>
          </a:extLst>
        </xdr:cNvPr>
        <xdr:cNvSpPr txBox="1"/>
      </xdr:nvSpPr>
      <xdr:spPr>
        <a:xfrm>
          <a:off x="11821160" y="11662601"/>
          <a:ext cx="11617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Royalty (12%)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59</xdr:row>
      <xdr:rowOff>187109</xdr:rowOff>
    </xdr:from>
    <xdr:to>
      <xdr:col>6</xdr:col>
      <xdr:colOff>47626</xdr:colOff>
      <xdr:row>64</xdr:row>
      <xdr:rowOff>15876</xdr:rowOff>
    </xdr:to>
    <xdr:sp macro="" textlink="">
      <xdr:nvSpPr>
        <xdr:cNvPr id="208" name="MC_BR_C_royalty_terms_T_royalty_high">
          <a:extLst>
            <a:ext uri="{FF2B5EF4-FFF2-40B4-BE49-F238E27FC236}">
              <a16:creationId xmlns:a16="http://schemas.microsoft.com/office/drawing/2014/main" id="{EF8D06CC-C4FD-F825-C870-F57A4CAB7D81}"/>
            </a:ext>
          </a:extLst>
        </xdr:cNvPr>
        <xdr:cNvSpPr/>
      </xdr:nvSpPr>
      <xdr:spPr>
        <a:xfrm>
          <a:off x="11609818" y="11369459"/>
          <a:ext cx="2611008" cy="781267"/>
        </a:xfrm>
        <a:custGeom>
          <a:avLst/>
          <a:gdLst/>
          <a:ahLst/>
          <a:cxnLst/>
          <a:rect l="0" t="0" r="0" b="0"/>
          <a:pathLst>
            <a:path w="2611008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611007" y="749516"/>
              </a:lnTo>
              <a:lnTo>
                <a:pt x="2611007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63</xdr:row>
      <xdr:rowOff>99251</xdr:rowOff>
    </xdr:from>
    <xdr:ext cx="939231" cy="182550"/>
    <xdr:sp macro="_xll.MC_OnBranchLabelClick" textlink="">
      <xdr:nvSpPr>
        <xdr:cNvPr id="209" name="MC_BN_C_royalty_terms_T_royalty_high">
          <a:extLst>
            <a:ext uri="{FF2B5EF4-FFF2-40B4-BE49-F238E27FC236}">
              <a16:creationId xmlns:a16="http://schemas.microsoft.com/office/drawing/2014/main" id="{A8767381-77CB-FFB1-2481-683D71364D7C}"/>
            </a:ext>
          </a:extLst>
        </xdr:cNvPr>
        <xdr:cNvSpPr txBox="1"/>
      </xdr:nvSpPr>
      <xdr:spPr>
        <a:xfrm>
          <a:off x="11821160" y="12043601"/>
          <a:ext cx="9392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Royalty (20%)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76006</xdr:colOff>
      <xdr:row>51</xdr:row>
      <xdr:rowOff>174625</xdr:rowOff>
    </xdr:from>
    <xdr:to>
      <xdr:col>7</xdr:col>
      <xdr:colOff>47626</xdr:colOff>
      <xdr:row>54</xdr:row>
      <xdr:rowOff>6362</xdr:rowOff>
    </xdr:to>
    <xdr:sp macro="" textlink="">
      <xdr:nvSpPr>
        <xdr:cNvPr id="210" name="MC_BR_C_price_erosion_low_r_T_low_r_mild">
          <a:extLst>
            <a:ext uri="{FF2B5EF4-FFF2-40B4-BE49-F238E27FC236}">
              <a16:creationId xmlns:a16="http://schemas.microsoft.com/office/drawing/2014/main" id="{B69C1B8B-ABDC-0B03-E148-DC9ECF014377}"/>
            </a:ext>
          </a:extLst>
        </xdr:cNvPr>
        <xdr:cNvSpPr/>
      </xdr:nvSpPr>
      <xdr:spPr>
        <a:xfrm>
          <a:off x="14249206" y="9832975"/>
          <a:ext cx="2957708" cy="403237"/>
        </a:xfrm>
        <a:custGeom>
          <a:avLst/>
          <a:gdLst/>
          <a:ahLst/>
          <a:cxnLst/>
          <a:rect l="0" t="0" r="0" b="0"/>
          <a:pathLst>
            <a:path w="295770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957707" y="0"/>
              </a:lnTo>
              <a:lnTo>
                <a:pt x="295770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51</xdr:row>
      <xdr:rowOff>99251</xdr:rowOff>
    </xdr:from>
    <xdr:ext cx="922112" cy="182550"/>
    <xdr:sp macro="_xll.MC_OnBranchLabelClick" textlink="">
      <xdr:nvSpPr>
        <xdr:cNvPr id="211" name="MC_BN_C_price_erosion_low_r_T_low_r_mild">
          <a:extLst>
            <a:ext uri="{FF2B5EF4-FFF2-40B4-BE49-F238E27FC236}">
              <a16:creationId xmlns:a16="http://schemas.microsoft.com/office/drawing/2014/main" id="{2F2A9B29-7CD5-FE5C-246B-EFE0DBFC3C35}"/>
            </a:ext>
          </a:extLst>
        </xdr:cNvPr>
        <xdr:cNvSpPr txBox="1"/>
      </xdr:nvSpPr>
      <xdr:spPr>
        <a:xfrm>
          <a:off x="14459586" y="9757601"/>
          <a:ext cx="9221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Mild Erosion (10%)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76006</xdr:colOff>
      <xdr:row>53</xdr:row>
      <xdr:rowOff>184139</xdr:rowOff>
    </xdr:from>
    <xdr:to>
      <xdr:col>7</xdr:col>
      <xdr:colOff>47626</xdr:colOff>
      <xdr:row>56</xdr:row>
      <xdr:rowOff>15876</xdr:rowOff>
    </xdr:to>
    <xdr:sp macro="" textlink="">
      <xdr:nvSpPr>
        <xdr:cNvPr id="212" name="MC_BR_C_price_erosion_low_r_T_low_r_moderate">
          <a:extLst>
            <a:ext uri="{FF2B5EF4-FFF2-40B4-BE49-F238E27FC236}">
              <a16:creationId xmlns:a16="http://schemas.microsoft.com/office/drawing/2014/main" id="{4437C48B-2599-BBDB-D85B-A75213A3E31A}"/>
            </a:ext>
          </a:extLst>
        </xdr:cNvPr>
        <xdr:cNvSpPr/>
      </xdr:nvSpPr>
      <xdr:spPr>
        <a:xfrm>
          <a:off x="14249206" y="10223489"/>
          <a:ext cx="2957708" cy="403237"/>
        </a:xfrm>
        <a:custGeom>
          <a:avLst/>
          <a:gdLst/>
          <a:ahLst/>
          <a:cxnLst/>
          <a:rect l="0" t="0" r="0" b="0"/>
          <a:pathLst>
            <a:path w="295770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957707" y="371486"/>
              </a:lnTo>
              <a:lnTo>
                <a:pt x="295770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55</xdr:row>
      <xdr:rowOff>99251</xdr:rowOff>
    </xdr:from>
    <xdr:ext cx="1167564" cy="182550"/>
    <xdr:sp macro="_xll.MC_OnBranchLabelClick" textlink="">
      <xdr:nvSpPr>
        <xdr:cNvPr id="213" name="MC_BN_C_price_erosion_low_r_T_low_r_moderate">
          <a:extLst>
            <a:ext uri="{FF2B5EF4-FFF2-40B4-BE49-F238E27FC236}">
              <a16:creationId xmlns:a16="http://schemas.microsoft.com/office/drawing/2014/main" id="{3043A92D-0BFC-17F1-CC1E-329CDC752CFD}"/>
            </a:ext>
          </a:extLst>
        </xdr:cNvPr>
        <xdr:cNvSpPr txBox="1"/>
      </xdr:nvSpPr>
      <xdr:spPr>
        <a:xfrm>
          <a:off x="14459586" y="10519601"/>
          <a:ext cx="11675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Moderate Erosion (25%)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75042</xdr:colOff>
      <xdr:row>53</xdr:row>
      <xdr:rowOff>187109</xdr:rowOff>
    </xdr:from>
    <xdr:to>
      <xdr:col>7</xdr:col>
      <xdr:colOff>47626</xdr:colOff>
      <xdr:row>58</xdr:row>
      <xdr:rowOff>15876</xdr:rowOff>
    </xdr:to>
    <xdr:sp macro="" textlink="">
      <xdr:nvSpPr>
        <xdr:cNvPr id="214" name="MC_BR_C_price_erosion_low_r_T_low_r_severe">
          <a:extLst>
            <a:ext uri="{FF2B5EF4-FFF2-40B4-BE49-F238E27FC236}">
              <a16:creationId xmlns:a16="http://schemas.microsoft.com/office/drawing/2014/main" id="{696DFEB5-539A-A4F7-0F83-91C4BD346070}"/>
            </a:ext>
          </a:extLst>
        </xdr:cNvPr>
        <xdr:cNvSpPr/>
      </xdr:nvSpPr>
      <xdr:spPr>
        <a:xfrm>
          <a:off x="14248242" y="10226459"/>
          <a:ext cx="2958672" cy="781267"/>
        </a:xfrm>
        <a:custGeom>
          <a:avLst/>
          <a:gdLst/>
          <a:ahLst/>
          <a:cxnLst/>
          <a:rect l="0" t="0" r="0" b="0"/>
          <a:pathLst>
            <a:path w="2958672" h="781267">
              <a:moveTo>
                <a:pt x="31018" y="0"/>
              </a:moveTo>
              <a:lnTo>
                <a:pt x="197642" y="762000"/>
              </a:lnTo>
              <a:lnTo>
                <a:pt x="182133" y="749516"/>
              </a:lnTo>
              <a:lnTo>
                <a:pt x="2958671" y="749516"/>
              </a:lnTo>
              <a:lnTo>
                <a:pt x="2958671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57</xdr:row>
      <xdr:rowOff>99251</xdr:rowOff>
    </xdr:from>
    <xdr:ext cx="1119024" cy="182550"/>
    <xdr:sp macro="_xll.MC_OnBranchLabelClick" textlink="">
      <xdr:nvSpPr>
        <xdr:cNvPr id="215" name="MC_BN_C_price_erosion_low_r_T_low_r_severe">
          <a:extLst>
            <a:ext uri="{FF2B5EF4-FFF2-40B4-BE49-F238E27FC236}">
              <a16:creationId xmlns:a16="http://schemas.microsoft.com/office/drawing/2014/main" id="{6C03A0F0-6126-1E76-0816-0D4AE96B6C04}"/>
            </a:ext>
          </a:extLst>
        </xdr:cNvPr>
        <xdr:cNvSpPr txBox="1"/>
      </xdr:nvSpPr>
      <xdr:spPr>
        <a:xfrm>
          <a:off x="14459586" y="10900601"/>
          <a:ext cx="11190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Severe Erosion (40%+)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84268</xdr:colOff>
      <xdr:row>69</xdr:row>
      <xdr:rowOff>184150</xdr:rowOff>
    </xdr:from>
    <xdr:to>
      <xdr:col>6</xdr:col>
      <xdr:colOff>47626</xdr:colOff>
      <xdr:row>76</xdr:row>
      <xdr:rowOff>917</xdr:rowOff>
    </xdr:to>
    <xdr:sp macro="" textlink="">
      <xdr:nvSpPr>
        <xdr:cNvPr id="216" name="MC_BR_C_trial_outcome_C_win_market">
          <a:extLst>
            <a:ext uri="{FF2B5EF4-FFF2-40B4-BE49-F238E27FC236}">
              <a16:creationId xmlns:a16="http://schemas.microsoft.com/office/drawing/2014/main" id="{02F407AD-770B-D58E-625A-1C269BFC6A5E}"/>
            </a:ext>
          </a:extLst>
        </xdr:cNvPr>
        <xdr:cNvSpPr/>
      </xdr:nvSpPr>
      <xdr:spPr>
        <a:xfrm>
          <a:off x="11619043" y="13271500"/>
          <a:ext cx="2601783" cy="1150267"/>
        </a:xfrm>
        <a:custGeom>
          <a:avLst/>
          <a:gdLst/>
          <a:ahLst/>
          <a:cxnLst/>
          <a:rect l="0" t="0" r="0" b="0"/>
          <a:pathLst>
            <a:path w="2601783" h="1150267">
              <a:moveTo>
                <a:pt x="0" y="1148434"/>
              </a:moveTo>
              <a:lnTo>
                <a:pt x="166624" y="5434"/>
              </a:lnTo>
              <a:lnTo>
                <a:pt x="172907" y="0"/>
              </a:lnTo>
              <a:lnTo>
                <a:pt x="2601782" y="0"/>
              </a:lnTo>
              <a:lnTo>
                <a:pt x="2601782" y="12700"/>
              </a:lnTo>
              <a:lnTo>
                <a:pt x="172907" y="12700"/>
              </a:lnTo>
              <a:lnTo>
                <a:pt x="179190" y="7266"/>
              </a:lnTo>
              <a:lnTo>
                <a:pt x="12566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69</xdr:row>
      <xdr:rowOff>99250</xdr:rowOff>
    </xdr:from>
    <xdr:ext cx="996363" cy="182550"/>
    <xdr:sp macro="_xll.MC_OnBranchLabelClick" textlink="">
      <xdr:nvSpPr>
        <xdr:cNvPr id="217" name="MC_BN_C_trial_outcome_C_win_market">
          <a:extLst>
            <a:ext uri="{FF2B5EF4-FFF2-40B4-BE49-F238E27FC236}">
              <a16:creationId xmlns:a16="http://schemas.microsoft.com/office/drawing/2014/main" id="{CF2AAEDC-4E6D-5AE9-5D35-447B7AE138BA}"/>
            </a:ext>
          </a:extLst>
        </xdr:cNvPr>
        <xdr:cNvSpPr txBox="1"/>
      </xdr:nvSpPr>
      <xdr:spPr>
        <a:xfrm>
          <a:off x="11821160" y="13186600"/>
          <a:ext cx="99636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Win - Patents Invalid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75</xdr:row>
      <xdr:rowOff>187956</xdr:rowOff>
    </xdr:from>
    <xdr:to>
      <xdr:col>6</xdr:col>
      <xdr:colOff>47626</xdr:colOff>
      <xdr:row>78</xdr:row>
      <xdr:rowOff>6351</xdr:rowOff>
    </xdr:to>
    <xdr:sp macro="" textlink="">
      <xdr:nvSpPr>
        <xdr:cNvPr id="218" name="MC_BR_C_trial_outcome_T_partial_win">
          <a:extLst>
            <a:ext uri="{FF2B5EF4-FFF2-40B4-BE49-F238E27FC236}">
              <a16:creationId xmlns:a16="http://schemas.microsoft.com/office/drawing/2014/main" id="{D0470A26-58FB-8AED-A909-07044D946218}"/>
            </a:ext>
          </a:extLst>
        </xdr:cNvPr>
        <xdr:cNvSpPr/>
      </xdr:nvSpPr>
      <xdr:spPr>
        <a:xfrm>
          <a:off x="11619508" y="14418306"/>
          <a:ext cx="2601318" cy="389895"/>
        </a:xfrm>
        <a:custGeom>
          <a:avLst/>
          <a:gdLst/>
          <a:ahLst/>
          <a:cxnLst/>
          <a:rect l="0" t="0" r="0" b="0"/>
          <a:pathLst>
            <a:path w="2601318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601317" y="377194"/>
              </a:lnTo>
              <a:lnTo>
                <a:pt x="2601317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77</xdr:row>
      <xdr:rowOff>99250</xdr:rowOff>
    </xdr:from>
    <xdr:ext cx="551369" cy="182550"/>
    <xdr:sp macro="_xll.MC_OnBranchLabelClick" textlink="">
      <xdr:nvSpPr>
        <xdr:cNvPr id="219" name="MC_BN_C_trial_outcome_T_partial_win">
          <a:extLst>
            <a:ext uri="{FF2B5EF4-FFF2-40B4-BE49-F238E27FC236}">
              <a16:creationId xmlns:a16="http://schemas.microsoft.com/office/drawing/2014/main" id="{10760817-3392-BB44-4C48-1547C8A1793D}"/>
            </a:ext>
          </a:extLst>
        </xdr:cNvPr>
        <xdr:cNvSpPr txBox="1"/>
      </xdr:nvSpPr>
      <xdr:spPr>
        <a:xfrm>
          <a:off x="11821160" y="14710600"/>
          <a:ext cx="5513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Partial Win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84348</xdr:colOff>
      <xdr:row>75</xdr:row>
      <xdr:rowOff>189143</xdr:rowOff>
    </xdr:from>
    <xdr:to>
      <xdr:col>6</xdr:col>
      <xdr:colOff>47626</xdr:colOff>
      <xdr:row>80</xdr:row>
      <xdr:rowOff>6351</xdr:rowOff>
    </xdr:to>
    <xdr:sp macro="" textlink="">
      <xdr:nvSpPr>
        <xdr:cNvPr id="220" name="MC_BR_C_trial_outcome_T_trial_lose">
          <a:extLst>
            <a:ext uri="{FF2B5EF4-FFF2-40B4-BE49-F238E27FC236}">
              <a16:creationId xmlns:a16="http://schemas.microsoft.com/office/drawing/2014/main" id="{3B4182CF-2091-D095-7B21-25B15643F386}"/>
            </a:ext>
          </a:extLst>
        </xdr:cNvPr>
        <xdr:cNvSpPr/>
      </xdr:nvSpPr>
      <xdr:spPr>
        <a:xfrm>
          <a:off x="11619123" y="14419493"/>
          <a:ext cx="2601703" cy="769708"/>
        </a:xfrm>
        <a:custGeom>
          <a:avLst/>
          <a:gdLst/>
          <a:ahLst/>
          <a:cxnLst/>
          <a:rect l="0" t="0" r="0" b="0"/>
          <a:pathLst>
            <a:path w="2601703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601702" y="757007"/>
              </a:lnTo>
              <a:lnTo>
                <a:pt x="2601702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79</xdr:row>
      <xdr:rowOff>99250</xdr:rowOff>
    </xdr:from>
    <xdr:ext cx="1258999" cy="182550"/>
    <xdr:sp macro="_xll.MC_OnBranchLabelClick" textlink="">
      <xdr:nvSpPr>
        <xdr:cNvPr id="221" name="MC_BN_C_trial_outcome_T_trial_lose">
          <a:extLst>
            <a:ext uri="{FF2B5EF4-FFF2-40B4-BE49-F238E27FC236}">
              <a16:creationId xmlns:a16="http://schemas.microsoft.com/office/drawing/2014/main" id="{A686DAA6-9833-CD32-D4FE-D0667F927443}"/>
            </a:ext>
          </a:extLst>
        </xdr:cNvPr>
        <xdr:cNvSpPr txBox="1"/>
      </xdr:nvSpPr>
      <xdr:spPr>
        <a:xfrm>
          <a:off x="11821160" y="15091600"/>
          <a:ext cx="125899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Lose - Infringement Found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67</xdr:row>
      <xdr:rowOff>184150</xdr:rowOff>
    </xdr:from>
    <xdr:to>
      <xdr:col>7</xdr:col>
      <xdr:colOff>47626</xdr:colOff>
      <xdr:row>70</xdr:row>
      <xdr:rowOff>2545</xdr:rowOff>
    </xdr:to>
    <xdr:sp macro="" textlink="">
      <xdr:nvSpPr>
        <xdr:cNvPr id="222" name="MC_BR_C_win_market_T_win_dominant">
          <a:extLst>
            <a:ext uri="{FF2B5EF4-FFF2-40B4-BE49-F238E27FC236}">
              <a16:creationId xmlns:a16="http://schemas.microsoft.com/office/drawing/2014/main" id="{9F967022-5710-9F61-1DC2-E5EDCD39B4AE}"/>
            </a:ext>
          </a:extLst>
        </xdr:cNvPr>
        <xdr:cNvSpPr/>
      </xdr:nvSpPr>
      <xdr:spPr>
        <a:xfrm>
          <a:off x="14257933" y="12890500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948980" y="0"/>
              </a:lnTo>
              <a:lnTo>
                <a:pt x="294898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67</xdr:row>
      <xdr:rowOff>99251</xdr:rowOff>
    </xdr:from>
    <xdr:ext cx="796821" cy="182550"/>
    <xdr:sp macro="_xll.MC_OnBranchLabelClick" textlink="">
      <xdr:nvSpPr>
        <xdr:cNvPr id="223" name="MC_BN_C_win_market_T_win_dominant">
          <a:extLst>
            <a:ext uri="{FF2B5EF4-FFF2-40B4-BE49-F238E27FC236}">
              <a16:creationId xmlns:a16="http://schemas.microsoft.com/office/drawing/2014/main" id="{1A6881BD-62B1-E42A-C1CE-162FA7DA67DA}"/>
            </a:ext>
          </a:extLst>
        </xdr:cNvPr>
        <xdr:cNvSpPr txBox="1"/>
      </xdr:nvSpPr>
      <xdr:spPr>
        <a:xfrm>
          <a:off x="14459586" y="12805601"/>
          <a:ext cx="79682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Dominant Share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84733</xdr:colOff>
      <xdr:row>69</xdr:row>
      <xdr:rowOff>187956</xdr:rowOff>
    </xdr:from>
    <xdr:to>
      <xdr:col>7</xdr:col>
      <xdr:colOff>47626</xdr:colOff>
      <xdr:row>72</xdr:row>
      <xdr:rowOff>6351</xdr:rowOff>
    </xdr:to>
    <xdr:sp macro="" textlink="">
      <xdr:nvSpPr>
        <xdr:cNvPr id="224" name="MC_BR_C_win_market_T_win_competitive">
          <a:extLst>
            <a:ext uri="{FF2B5EF4-FFF2-40B4-BE49-F238E27FC236}">
              <a16:creationId xmlns:a16="http://schemas.microsoft.com/office/drawing/2014/main" id="{3667E7F6-9214-C1D9-1BA3-521799545DA0}"/>
            </a:ext>
          </a:extLst>
        </xdr:cNvPr>
        <xdr:cNvSpPr/>
      </xdr:nvSpPr>
      <xdr:spPr>
        <a:xfrm>
          <a:off x="14257933" y="13275306"/>
          <a:ext cx="2948981" cy="389895"/>
        </a:xfrm>
        <a:custGeom>
          <a:avLst/>
          <a:gdLst/>
          <a:ahLst/>
          <a:cxnLst/>
          <a:rect l="0" t="0" r="0" b="0"/>
          <a:pathLst>
            <a:path w="294898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948980" y="377194"/>
              </a:lnTo>
              <a:lnTo>
                <a:pt x="294898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71</xdr:row>
      <xdr:rowOff>99250</xdr:rowOff>
    </xdr:from>
    <xdr:ext cx="899413" cy="182550"/>
    <xdr:sp macro="_xll.MC_OnBranchLabelClick" textlink="">
      <xdr:nvSpPr>
        <xdr:cNvPr id="225" name="MC_BN_C_win_market_T_win_competitive">
          <a:extLst>
            <a:ext uri="{FF2B5EF4-FFF2-40B4-BE49-F238E27FC236}">
              <a16:creationId xmlns:a16="http://schemas.microsoft.com/office/drawing/2014/main" id="{82CD1A9C-C817-C11D-979F-90968D52C91F}"/>
            </a:ext>
          </a:extLst>
        </xdr:cNvPr>
        <xdr:cNvSpPr txBox="1"/>
      </xdr:nvSpPr>
      <xdr:spPr>
        <a:xfrm>
          <a:off x="14459586" y="13567600"/>
          <a:ext cx="8994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Competitive Share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84348</xdr:colOff>
      <xdr:row>69</xdr:row>
      <xdr:rowOff>189143</xdr:rowOff>
    </xdr:from>
    <xdr:to>
      <xdr:col>7</xdr:col>
      <xdr:colOff>47626</xdr:colOff>
      <xdr:row>74</xdr:row>
      <xdr:rowOff>6351</xdr:rowOff>
    </xdr:to>
    <xdr:sp macro="" textlink="">
      <xdr:nvSpPr>
        <xdr:cNvPr id="226" name="MC_BR_C_win_market_T_win_crowded">
          <a:extLst>
            <a:ext uri="{FF2B5EF4-FFF2-40B4-BE49-F238E27FC236}">
              <a16:creationId xmlns:a16="http://schemas.microsoft.com/office/drawing/2014/main" id="{A3864B7E-D441-CC4B-2EE4-CBA31F2B31CE}"/>
            </a:ext>
          </a:extLst>
        </xdr:cNvPr>
        <xdr:cNvSpPr/>
      </xdr:nvSpPr>
      <xdr:spPr>
        <a:xfrm>
          <a:off x="14257548" y="13276493"/>
          <a:ext cx="2949366" cy="769708"/>
        </a:xfrm>
        <a:custGeom>
          <a:avLst/>
          <a:gdLst/>
          <a:ahLst/>
          <a:cxnLst/>
          <a:rect l="0" t="0" r="0" b="0"/>
          <a:pathLst>
            <a:path w="2949366" h="769708">
              <a:moveTo>
                <a:pt x="12406" y="0"/>
              </a:moveTo>
              <a:lnTo>
                <a:pt x="179030" y="762000"/>
              </a:lnTo>
              <a:lnTo>
                <a:pt x="172827" y="757007"/>
              </a:lnTo>
              <a:lnTo>
                <a:pt x="2949365" y="757007"/>
              </a:lnTo>
              <a:lnTo>
                <a:pt x="294936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6</xdr:col>
      <xdr:colOff>286386</xdr:colOff>
      <xdr:row>73</xdr:row>
      <xdr:rowOff>99250</xdr:rowOff>
    </xdr:from>
    <xdr:ext cx="808106" cy="182550"/>
    <xdr:sp macro="_xll.MC_OnBranchLabelClick" textlink="">
      <xdr:nvSpPr>
        <xdr:cNvPr id="227" name="MC_BN_C_win_market_T_win_crowded">
          <a:extLst>
            <a:ext uri="{FF2B5EF4-FFF2-40B4-BE49-F238E27FC236}">
              <a16:creationId xmlns:a16="http://schemas.microsoft.com/office/drawing/2014/main" id="{4892A3C5-DD6B-7E64-28F3-33AE7E1F0906}"/>
            </a:ext>
          </a:extLst>
        </xdr:cNvPr>
        <xdr:cNvSpPr txBox="1"/>
      </xdr:nvSpPr>
      <xdr:spPr>
        <a:xfrm>
          <a:off x="14459586" y="13948600"/>
          <a:ext cx="8081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Crowded Market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85</xdr:row>
      <xdr:rowOff>184150</xdr:rowOff>
    </xdr:from>
    <xdr:to>
      <xdr:col>4</xdr:col>
      <xdr:colOff>47626</xdr:colOff>
      <xdr:row>92</xdr:row>
      <xdr:rowOff>917</xdr:rowOff>
    </xdr:to>
    <xdr:sp macro="" textlink="">
      <xdr:nvSpPr>
        <xdr:cNvPr id="228" name="MC_BR_C_settlement_C_early_entry_share">
          <a:extLst>
            <a:ext uri="{FF2B5EF4-FFF2-40B4-BE49-F238E27FC236}">
              <a16:creationId xmlns:a16="http://schemas.microsoft.com/office/drawing/2014/main" id="{F676C75B-1DC2-B195-B2FD-4A9EC119869A}"/>
            </a:ext>
          </a:extLst>
        </xdr:cNvPr>
        <xdr:cNvSpPr/>
      </xdr:nvSpPr>
      <xdr:spPr>
        <a:xfrm>
          <a:off x="5461130" y="16319500"/>
          <a:ext cx="3220909" cy="1150267"/>
        </a:xfrm>
        <a:custGeom>
          <a:avLst/>
          <a:gdLst/>
          <a:ahLst/>
          <a:cxnLst/>
          <a:rect l="0" t="0" r="0" b="0"/>
          <a:pathLst>
            <a:path w="3220909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3220908" y="0"/>
              </a:lnTo>
              <a:lnTo>
                <a:pt x="3220908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85</xdr:row>
      <xdr:rowOff>99250</xdr:rowOff>
    </xdr:from>
    <xdr:ext cx="1076128" cy="182550"/>
    <xdr:sp macro="_xll.MC_OnBranchLabelClick" textlink="">
      <xdr:nvSpPr>
        <xdr:cNvPr id="229" name="MC_BN_C_settlement_C_early_entry_share">
          <a:extLst>
            <a:ext uri="{FF2B5EF4-FFF2-40B4-BE49-F238E27FC236}">
              <a16:creationId xmlns:a16="http://schemas.microsoft.com/office/drawing/2014/main" id="{0BB6D793-A217-18F1-4C79-256F63F715F6}"/>
            </a:ext>
          </a:extLst>
        </xdr:cNvPr>
        <xdr:cNvSpPr txBox="1"/>
      </xdr:nvSpPr>
      <xdr:spPr>
        <a:xfrm>
          <a:off x="5663247" y="16234600"/>
          <a:ext cx="10761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Early Settlement (2 yr)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91</xdr:row>
      <xdr:rowOff>187956</xdr:rowOff>
    </xdr:from>
    <xdr:to>
      <xdr:col>4</xdr:col>
      <xdr:colOff>47626</xdr:colOff>
      <xdr:row>94</xdr:row>
      <xdr:rowOff>6351</xdr:rowOff>
    </xdr:to>
    <xdr:sp macro="" textlink="">
      <xdr:nvSpPr>
        <xdr:cNvPr id="230" name="MC_BR_C_settlement_T_mid_settle">
          <a:extLst>
            <a:ext uri="{FF2B5EF4-FFF2-40B4-BE49-F238E27FC236}">
              <a16:creationId xmlns:a16="http://schemas.microsoft.com/office/drawing/2014/main" id="{21651652-0091-D634-46FC-28A038B43CF3}"/>
            </a:ext>
          </a:extLst>
        </xdr:cNvPr>
        <xdr:cNvSpPr/>
      </xdr:nvSpPr>
      <xdr:spPr>
        <a:xfrm>
          <a:off x="5461596" y="17466306"/>
          <a:ext cx="3220443" cy="389895"/>
        </a:xfrm>
        <a:custGeom>
          <a:avLst/>
          <a:gdLst/>
          <a:ahLst/>
          <a:cxnLst/>
          <a:rect l="0" t="0" r="0" b="0"/>
          <a:pathLst>
            <a:path w="3220443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3220442" y="377194"/>
              </a:lnTo>
              <a:lnTo>
                <a:pt x="322044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93</xdr:row>
      <xdr:rowOff>99250</xdr:rowOff>
    </xdr:from>
    <xdr:ext cx="1007712" cy="182550"/>
    <xdr:sp macro="_xll.MC_OnBranchLabelClick" textlink="">
      <xdr:nvSpPr>
        <xdr:cNvPr id="231" name="MC_BN_C_settlement_T_mid_settle">
          <a:extLst>
            <a:ext uri="{FF2B5EF4-FFF2-40B4-BE49-F238E27FC236}">
              <a16:creationId xmlns:a16="http://schemas.microsoft.com/office/drawing/2014/main" id="{893ED99D-9585-B1D0-13E7-87EED972F445}"/>
            </a:ext>
          </a:extLst>
        </xdr:cNvPr>
        <xdr:cNvSpPr txBox="1"/>
      </xdr:nvSpPr>
      <xdr:spPr>
        <a:xfrm>
          <a:off x="5663247" y="17758600"/>
          <a:ext cx="10077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Mid Settlement (4 yr)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91</xdr:row>
      <xdr:rowOff>189143</xdr:rowOff>
    </xdr:from>
    <xdr:to>
      <xdr:col>4</xdr:col>
      <xdr:colOff>47626</xdr:colOff>
      <xdr:row>96</xdr:row>
      <xdr:rowOff>6351</xdr:rowOff>
    </xdr:to>
    <xdr:sp macro="" textlink="">
      <xdr:nvSpPr>
        <xdr:cNvPr id="232" name="MC_BR_C_settlement_T_late_settle">
          <a:extLst>
            <a:ext uri="{FF2B5EF4-FFF2-40B4-BE49-F238E27FC236}">
              <a16:creationId xmlns:a16="http://schemas.microsoft.com/office/drawing/2014/main" id="{7219775F-AC9E-EDDE-D99B-939B995C29BF}"/>
            </a:ext>
          </a:extLst>
        </xdr:cNvPr>
        <xdr:cNvSpPr/>
      </xdr:nvSpPr>
      <xdr:spPr>
        <a:xfrm>
          <a:off x="5461210" y="17467493"/>
          <a:ext cx="3220829" cy="769708"/>
        </a:xfrm>
        <a:custGeom>
          <a:avLst/>
          <a:gdLst/>
          <a:ahLst/>
          <a:cxnLst/>
          <a:rect l="0" t="0" r="0" b="0"/>
          <a:pathLst>
            <a:path w="322082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3220828" y="757007"/>
              </a:lnTo>
              <a:lnTo>
                <a:pt x="322082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95</xdr:row>
      <xdr:rowOff>99250</xdr:rowOff>
    </xdr:from>
    <xdr:ext cx="1261692" cy="182550"/>
    <xdr:sp macro="_xll.MC_OnBranchLabelClick" textlink="">
      <xdr:nvSpPr>
        <xdr:cNvPr id="233" name="MC_BN_C_settlement_T_late_settle">
          <a:extLst>
            <a:ext uri="{FF2B5EF4-FFF2-40B4-BE49-F238E27FC236}">
              <a16:creationId xmlns:a16="http://schemas.microsoft.com/office/drawing/2014/main" id="{3BE28F75-EF69-76C5-2332-8056619A6BF5}"/>
            </a:ext>
          </a:extLst>
        </xdr:cNvPr>
        <xdr:cNvSpPr txBox="1"/>
      </xdr:nvSpPr>
      <xdr:spPr>
        <a:xfrm>
          <a:off x="5663247" y="18139600"/>
          <a:ext cx="126169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Late/No Settlement (6+ yr)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83</xdr:row>
      <xdr:rowOff>184150</xdr:rowOff>
    </xdr:from>
    <xdr:to>
      <xdr:col>5</xdr:col>
      <xdr:colOff>47626</xdr:colOff>
      <xdr:row>86</xdr:row>
      <xdr:rowOff>2545</xdr:rowOff>
    </xdr:to>
    <xdr:sp macro="" textlink="">
      <xdr:nvSpPr>
        <xdr:cNvPr id="234" name="MC_BR_C_early_entry_share_T_early_high">
          <a:extLst>
            <a:ext uri="{FF2B5EF4-FFF2-40B4-BE49-F238E27FC236}">
              <a16:creationId xmlns:a16="http://schemas.microsoft.com/office/drawing/2014/main" id="{F5A4FF4F-0822-C85D-48D3-E791C1573FA0}"/>
            </a:ext>
          </a:extLst>
        </xdr:cNvPr>
        <xdr:cNvSpPr/>
      </xdr:nvSpPr>
      <xdr:spPr>
        <a:xfrm>
          <a:off x="8719145" y="15938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83</xdr:row>
      <xdr:rowOff>99250</xdr:rowOff>
    </xdr:from>
    <xdr:ext cx="1332416" cy="182550"/>
    <xdr:sp macro="_xll.MC_OnBranchLabelClick" textlink="">
      <xdr:nvSpPr>
        <xdr:cNvPr id="235" name="MC_BN_C_early_entry_share_T_early_high">
          <a:extLst>
            <a:ext uri="{FF2B5EF4-FFF2-40B4-BE49-F238E27FC236}">
              <a16:creationId xmlns:a16="http://schemas.microsoft.com/office/drawing/2014/main" id="{C517E483-9C38-53A5-C0F7-C24878D2014D}"/>
            </a:ext>
          </a:extLst>
        </xdr:cNvPr>
        <xdr:cNvSpPr txBox="1"/>
      </xdr:nvSpPr>
      <xdr:spPr>
        <a:xfrm>
          <a:off x="8920797" y="15853600"/>
          <a:ext cx="13324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First Biosimilar - High Share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85</xdr:row>
      <xdr:rowOff>187956</xdr:rowOff>
    </xdr:from>
    <xdr:to>
      <xdr:col>5</xdr:col>
      <xdr:colOff>47626</xdr:colOff>
      <xdr:row>88</xdr:row>
      <xdr:rowOff>6351</xdr:rowOff>
    </xdr:to>
    <xdr:sp macro="" textlink="">
      <xdr:nvSpPr>
        <xdr:cNvPr id="236" name="MC_BR_C_early_entry_share_T_early_comp">
          <a:extLst>
            <a:ext uri="{FF2B5EF4-FFF2-40B4-BE49-F238E27FC236}">
              <a16:creationId xmlns:a16="http://schemas.microsoft.com/office/drawing/2014/main" id="{DEDB87EB-E198-8D97-6AB2-004648E11086}"/>
            </a:ext>
          </a:extLst>
        </xdr:cNvPr>
        <xdr:cNvSpPr/>
      </xdr:nvSpPr>
      <xdr:spPr>
        <a:xfrm>
          <a:off x="8719145" y="16323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87</xdr:row>
      <xdr:rowOff>99250</xdr:rowOff>
    </xdr:from>
    <xdr:ext cx="865109" cy="182550"/>
    <xdr:sp macro="_xll.MC_OnBranchLabelClick" textlink="">
      <xdr:nvSpPr>
        <xdr:cNvPr id="237" name="MC_BN_C_early_entry_share_T_early_comp">
          <a:extLst>
            <a:ext uri="{FF2B5EF4-FFF2-40B4-BE49-F238E27FC236}">
              <a16:creationId xmlns:a16="http://schemas.microsoft.com/office/drawing/2014/main" id="{6E93B373-7986-E74E-F0E4-70CF2F71F27E}"/>
            </a:ext>
          </a:extLst>
        </xdr:cNvPr>
        <xdr:cNvSpPr txBox="1"/>
      </xdr:nvSpPr>
      <xdr:spPr>
        <a:xfrm>
          <a:off x="8920797" y="16615600"/>
          <a:ext cx="86510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Competitive Entry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85</xdr:row>
      <xdr:rowOff>189143</xdr:rowOff>
    </xdr:from>
    <xdr:to>
      <xdr:col>5</xdr:col>
      <xdr:colOff>47626</xdr:colOff>
      <xdr:row>90</xdr:row>
      <xdr:rowOff>6351</xdr:rowOff>
    </xdr:to>
    <xdr:sp macro="" textlink="">
      <xdr:nvSpPr>
        <xdr:cNvPr id="238" name="MC_BR_C_early_entry_share_T_early_multi">
          <a:extLst>
            <a:ext uri="{FF2B5EF4-FFF2-40B4-BE49-F238E27FC236}">
              <a16:creationId xmlns:a16="http://schemas.microsoft.com/office/drawing/2014/main" id="{23D9A7C5-BED8-3587-775F-0ED061360EAF}"/>
            </a:ext>
          </a:extLst>
        </xdr:cNvPr>
        <xdr:cNvSpPr/>
      </xdr:nvSpPr>
      <xdr:spPr>
        <a:xfrm>
          <a:off x="8718760" y="16324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89</xdr:row>
      <xdr:rowOff>99250</xdr:rowOff>
    </xdr:from>
    <xdr:ext cx="933269" cy="182550"/>
    <xdr:sp macro="_xll.MC_OnBranchLabelClick" textlink="">
      <xdr:nvSpPr>
        <xdr:cNvPr id="239" name="MC_BN_C_early_entry_share_T_early_multi">
          <a:extLst>
            <a:ext uri="{FF2B5EF4-FFF2-40B4-BE49-F238E27FC236}">
              <a16:creationId xmlns:a16="http://schemas.microsoft.com/office/drawing/2014/main" id="{117958D1-CA55-A0EF-CEDA-189C722C1CDE}"/>
            </a:ext>
          </a:extLst>
        </xdr:cNvPr>
        <xdr:cNvSpPr txBox="1"/>
      </xdr:nvSpPr>
      <xdr:spPr>
        <a:xfrm>
          <a:off x="8920797" y="16996600"/>
          <a:ext cx="93326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Multiple Biosimilars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99</xdr:row>
      <xdr:rowOff>184150</xdr:rowOff>
    </xdr:from>
    <xdr:to>
      <xdr:col>4</xdr:col>
      <xdr:colOff>47626</xdr:colOff>
      <xdr:row>106</xdr:row>
      <xdr:rowOff>917</xdr:rowOff>
    </xdr:to>
    <xdr:sp macro="" textlink="">
      <xdr:nvSpPr>
        <xdr:cNvPr id="240" name="MC_BR_C_license_terms_C_license_market">
          <a:extLst>
            <a:ext uri="{FF2B5EF4-FFF2-40B4-BE49-F238E27FC236}">
              <a16:creationId xmlns:a16="http://schemas.microsoft.com/office/drawing/2014/main" id="{8CF38C91-E9D1-85B8-C590-DADD9DF4529B}"/>
            </a:ext>
          </a:extLst>
        </xdr:cNvPr>
        <xdr:cNvSpPr/>
      </xdr:nvSpPr>
      <xdr:spPr>
        <a:xfrm>
          <a:off x="5461130" y="18986500"/>
          <a:ext cx="3220909" cy="1150267"/>
        </a:xfrm>
        <a:custGeom>
          <a:avLst/>
          <a:gdLst/>
          <a:ahLst/>
          <a:cxnLst/>
          <a:rect l="0" t="0" r="0" b="0"/>
          <a:pathLst>
            <a:path w="3220909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3220908" y="0"/>
              </a:lnTo>
              <a:lnTo>
                <a:pt x="3220908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99</xdr:row>
      <xdr:rowOff>99250</xdr:rowOff>
    </xdr:from>
    <xdr:ext cx="1281248" cy="182550"/>
    <xdr:sp macro="_xll.MC_OnBranchLabelClick" textlink="">
      <xdr:nvSpPr>
        <xdr:cNvPr id="241" name="MC_BN_C_license_terms_C_license_market">
          <a:extLst>
            <a:ext uri="{FF2B5EF4-FFF2-40B4-BE49-F238E27FC236}">
              <a16:creationId xmlns:a16="http://schemas.microsoft.com/office/drawing/2014/main" id="{6CDA566E-4E8A-FFCE-72BD-B463462D8990}"/>
            </a:ext>
          </a:extLst>
        </xdr:cNvPr>
        <xdr:cNvSpPr txBox="1"/>
      </xdr:nvSpPr>
      <xdr:spPr>
        <a:xfrm>
          <a:off x="5663247" y="18901600"/>
          <a:ext cx="128124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Exclusive Territory License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105</xdr:row>
      <xdr:rowOff>187956</xdr:rowOff>
    </xdr:from>
    <xdr:to>
      <xdr:col>4</xdr:col>
      <xdr:colOff>47626</xdr:colOff>
      <xdr:row>108</xdr:row>
      <xdr:rowOff>6351</xdr:rowOff>
    </xdr:to>
    <xdr:sp macro="" textlink="">
      <xdr:nvSpPr>
        <xdr:cNvPr id="242" name="MC_BR_C_license_terms_T_nonexcl_license">
          <a:extLst>
            <a:ext uri="{FF2B5EF4-FFF2-40B4-BE49-F238E27FC236}">
              <a16:creationId xmlns:a16="http://schemas.microsoft.com/office/drawing/2014/main" id="{A95034D0-BE22-7EF3-AE9E-E1091097CC19}"/>
            </a:ext>
          </a:extLst>
        </xdr:cNvPr>
        <xdr:cNvSpPr/>
      </xdr:nvSpPr>
      <xdr:spPr>
        <a:xfrm>
          <a:off x="5461596" y="20133306"/>
          <a:ext cx="3220443" cy="389895"/>
        </a:xfrm>
        <a:custGeom>
          <a:avLst/>
          <a:gdLst/>
          <a:ahLst/>
          <a:cxnLst/>
          <a:rect l="0" t="0" r="0" b="0"/>
          <a:pathLst>
            <a:path w="3220443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3220442" y="377194"/>
              </a:lnTo>
              <a:lnTo>
                <a:pt x="322044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107</xdr:row>
      <xdr:rowOff>99250</xdr:rowOff>
    </xdr:from>
    <xdr:ext cx="1093184" cy="182550"/>
    <xdr:sp macro="_xll.MC_OnBranchLabelClick" textlink="">
      <xdr:nvSpPr>
        <xdr:cNvPr id="243" name="MC_BN_C_license_terms_T_nonexcl_license">
          <a:extLst>
            <a:ext uri="{FF2B5EF4-FFF2-40B4-BE49-F238E27FC236}">
              <a16:creationId xmlns:a16="http://schemas.microsoft.com/office/drawing/2014/main" id="{4EB5C35E-08C0-7EBE-D7D6-113B869BCDFD}"/>
            </a:ext>
          </a:extLst>
        </xdr:cNvPr>
        <xdr:cNvSpPr txBox="1"/>
      </xdr:nvSpPr>
      <xdr:spPr>
        <a:xfrm>
          <a:off x="5663247" y="20425600"/>
          <a:ext cx="109318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Non-Exclusive License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105</xdr:row>
      <xdr:rowOff>189143</xdr:rowOff>
    </xdr:from>
    <xdr:to>
      <xdr:col>4</xdr:col>
      <xdr:colOff>47626</xdr:colOff>
      <xdr:row>110</xdr:row>
      <xdr:rowOff>6351</xdr:rowOff>
    </xdr:to>
    <xdr:sp macro="" textlink="">
      <xdr:nvSpPr>
        <xdr:cNvPr id="244" name="MC_BR_C_license_terms_T_no_deal">
          <a:extLst>
            <a:ext uri="{FF2B5EF4-FFF2-40B4-BE49-F238E27FC236}">
              <a16:creationId xmlns:a16="http://schemas.microsoft.com/office/drawing/2014/main" id="{405CDD1B-475C-BC7B-BAF0-2DDD1B0ACCB3}"/>
            </a:ext>
          </a:extLst>
        </xdr:cNvPr>
        <xdr:cNvSpPr/>
      </xdr:nvSpPr>
      <xdr:spPr>
        <a:xfrm>
          <a:off x="5461210" y="20134493"/>
          <a:ext cx="3220829" cy="769708"/>
        </a:xfrm>
        <a:custGeom>
          <a:avLst/>
          <a:gdLst/>
          <a:ahLst/>
          <a:cxnLst/>
          <a:rect l="0" t="0" r="0" b="0"/>
          <a:pathLst>
            <a:path w="322082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3220828" y="757007"/>
              </a:lnTo>
              <a:lnTo>
                <a:pt x="322082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109</xdr:row>
      <xdr:rowOff>99250</xdr:rowOff>
    </xdr:from>
    <xdr:ext cx="922112" cy="182550"/>
    <xdr:sp macro="_xll.MC_OnBranchLabelClick" textlink="">
      <xdr:nvSpPr>
        <xdr:cNvPr id="245" name="MC_BN_C_license_terms_T_no_deal">
          <a:extLst>
            <a:ext uri="{FF2B5EF4-FFF2-40B4-BE49-F238E27FC236}">
              <a16:creationId xmlns:a16="http://schemas.microsoft.com/office/drawing/2014/main" id="{1298980A-F5CF-FB7E-E46D-DC98827EA28F}"/>
            </a:ext>
          </a:extLst>
        </xdr:cNvPr>
        <xdr:cNvSpPr txBox="1"/>
      </xdr:nvSpPr>
      <xdr:spPr>
        <a:xfrm>
          <a:off x="5663247" y="20806600"/>
          <a:ext cx="92211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Deal Falls Through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97</xdr:row>
      <xdr:rowOff>184150</xdr:rowOff>
    </xdr:from>
    <xdr:to>
      <xdr:col>5</xdr:col>
      <xdr:colOff>47626</xdr:colOff>
      <xdr:row>100</xdr:row>
      <xdr:rowOff>2545</xdr:rowOff>
    </xdr:to>
    <xdr:sp macro="" textlink="">
      <xdr:nvSpPr>
        <xdr:cNvPr id="246" name="MC_BR_C_license_market_T_license_strong">
          <a:extLst>
            <a:ext uri="{FF2B5EF4-FFF2-40B4-BE49-F238E27FC236}">
              <a16:creationId xmlns:a16="http://schemas.microsoft.com/office/drawing/2014/main" id="{334A8077-D15A-CE8C-46C1-C3E7F341D9AE}"/>
            </a:ext>
          </a:extLst>
        </xdr:cNvPr>
        <xdr:cNvSpPr/>
      </xdr:nvSpPr>
      <xdr:spPr>
        <a:xfrm>
          <a:off x="8719145" y="18605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863255" y="0"/>
              </a:lnTo>
              <a:lnTo>
                <a:pt x="28632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97</xdr:row>
      <xdr:rowOff>99250</xdr:rowOff>
    </xdr:from>
    <xdr:ext cx="711349" cy="182550"/>
    <xdr:sp macro="_xll.MC_OnBranchLabelClick" textlink="">
      <xdr:nvSpPr>
        <xdr:cNvPr id="247" name="MC_BN_C_license_market_T_license_strong">
          <a:extLst>
            <a:ext uri="{FF2B5EF4-FFF2-40B4-BE49-F238E27FC236}">
              <a16:creationId xmlns:a16="http://schemas.microsoft.com/office/drawing/2014/main" id="{35CA2354-F1F2-D3A6-E594-2BDA0A24553A}"/>
            </a:ext>
          </a:extLst>
        </xdr:cNvPr>
        <xdr:cNvSpPr txBox="1"/>
      </xdr:nvSpPr>
      <xdr:spPr>
        <a:xfrm>
          <a:off x="8920797" y="18520600"/>
          <a:ext cx="71134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Uptake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99</xdr:row>
      <xdr:rowOff>187956</xdr:rowOff>
    </xdr:from>
    <xdr:to>
      <xdr:col>5</xdr:col>
      <xdr:colOff>47626</xdr:colOff>
      <xdr:row>102</xdr:row>
      <xdr:rowOff>6351</xdr:rowOff>
    </xdr:to>
    <xdr:sp macro="" textlink="">
      <xdr:nvSpPr>
        <xdr:cNvPr id="248" name="MC_BR_C_license_market_T_license_moderate">
          <a:extLst>
            <a:ext uri="{FF2B5EF4-FFF2-40B4-BE49-F238E27FC236}">
              <a16:creationId xmlns:a16="http://schemas.microsoft.com/office/drawing/2014/main" id="{AD7EE08A-96B7-3857-4932-54E8BAEC0C09}"/>
            </a:ext>
          </a:extLst>
        </xdr:cNvPr>
        <xdr:cNvSpPr/>
      </xdr:nvSpPr>
      <xdr:spPr>
        <a:xfrm>
          <a:off x="8719145" y="18990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101</xdr:row>
      <xdr:rowOff>99250</xdr:rowOff>
    </xdr:from>
    <xdr:ext cx="842538" cy="182550"/>
    <xdr:sp macro="_xll.MC_OnBranchLabelClick" textlink="">
      <xdr:nvSpPr>
        <xdr:cNvPr id="249" name="MC_BN_C_license_market_T_license_moderate">
          <a:extLst>
            <a:ext uri="{FF2B5EF4-FFF2-40B4-BE49-F238E27FC236}">
              <a16:creationId xmlns:a16="http://schemas.microsoft.com/office/drawing/2014/main" id="{7922BB1B-88AB-EDBA-C0DB-34CE3160C75B}"/>
            </a:ext>
          </a:extLst>
        </xdr:cNvPr>
        <xdr:cNvSpPr txBox="1"/>
      </xdr:nvSpPr>
      <xdr:spPr>
        <a:xfrm>
          <a:off x="8920797" y="19282600"/>
          <a:ext cx="84253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Uptake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99</xdr:row>
      <xdr:rowOff>189143</xdr:rowOff>
    </xdr:from>
    <xdr:to>
      <xdr:col>5</xdr:col>
      <xdr:colOff>47626</xdr:colOff>
      <xdr:row>104</xdr:row>
      <xdr:rowOff>6351</xdr:rowOff>
    </xdr:to>
    <xdr:sp macro="" textlink="">
      <xdr:nvSpPr>
        <xdr:cNvPr id="250" name="MC_BR_C_license_market_T_license_weak">
          <a:extLst>
            <a:ext uri="{FF2B5EF4-FFF2-40B4-BE49-F238E27FC236}">
              <a16:creationId xmlns:a16="http://schemas.microsoft.com/office/drawing/2014/main" id="{88E32319-47ED-EF44-4E13-3D258FBFCC74}"/>
            </a:ext>
          </a:extLst>
        </xdr:cNvPr>
        <xdr:cNvSpPr/>
      </xdr:nvSpPr>
      <xdr:spPr>
        <a:xfrm>
          <a:off x="8718760" y="18991493"/>
          <a:ext cx="2863641" cy="769708"/>
        </a:xfrm>
        <a:custGeom>
          <a:avLst/>
          <a:gdLst/>
          <a:ahLst/>
          <a:cxnLst/>
          <a:rect l="0" t="0" r="0" b="0"/>
          <a:pathLst>
            <a:path w="28636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863640" y="757007"/>
              </a:lnTo>
              <a:lnTo>
                <a:pt x="28636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103</xdr:row>
      <xdr:rowOff>99250</xdr:rowOff>
    </xdr:from>
    <xdr:ext cx="671274" cy="182550"/>
    <xdr:sp macro="_xll.MC_OnBranchLabelClick" textlink="">
      <xdr:nvSpPr>
        <xdr:cNvPr id="251" name="MC_BN_C_license_market_T_license_weak">
          <a:extLst>
            <a:ext uri="{FF2B5EF4-FFF2-40B4-BE49-F238E27FC236}">
              <a16:creationId xmlns:a16="http://schemas.microsoft.com/office/drawing/2014/main" id="{6C1A32A3-3D9F-4B53-3607-ACA70AF3C2D4}"/>
            </a:ext>
          </a:extLst>
        </xdr:cNvPr>
        <xdr:cNvSpPr txBox="1"/>
      </xdr:nvSpPr>
      <xdr:spPr>
        <a:xfrm>
          <a:off x="8920797" y="19663600"/>
          <a:ext cx="67127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Uptake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6</xdr:col>
      <xdr:colOff>4763</xdr:colOff>
      <xdr:row>19</xdr:row>
      <xdr:rowOff>109537</xdr:rowOff>
    </xdr:from>
    <xdr:to>
      <xdr:col>6</xdr:col>
      <xdr:colOff>176213</xdr:colOff>
      <xdr:row>20</xdr:row>
      <xdr:rowOff>80962</xdr:rowOff>
    </xdr:to>
    <xdr:sp macro="_xll.MC_OnNodeClick" textlink="">
      <xdr:nvSpPr>
        <xdr:cNvPr id="252" name="MC_T_nosue_high_interch">
          <a:extLst>
            <a:ext uri="{FF2B5EF4-FFF2-40B4-BE49-F238E27FC236}">
              <a16:creationId xmlns:a16="http://schemas.microsoft.com/office/drawing/2014/main" id="{0EEF4A59-D2A9-5467-A7A4-2B56B039E60F}"/>
            </a:ext>
          </a:extLst>
        </xdr:cNvPr>
        <xdr:cNvSpPr/>
      </xdr:nvSpPr>
      <xdr:spPr>
        <a:xfrm rot="16200000">
          <a:off x="14182725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21</xdr:row>
      <xdr:rowOff>109538</xdr:rowOff>
    </xdr:from>
    <xdr:to>
      <xdr:col>5</xdr:col>
      <xdr:colOff>180975</xdr:colOff>
      <xdr:row>22</xdr:row>
      <xdr:rowOff>80963</xdr:rowOff>
    </xdr:to>
    <xdr:sp macro="_xll.MC_OnNodeClick" textlink="">
      <xdr:nvSpPr>
        <xdr:cNvPr id="253" name="MC_C_interch_nosue_high">
          <a:extLst>
            <a:ext uri="{FF2B5EF4-FFF2-40B4-BE49-F238E27FC236}">
              <a16:creationId xmlns:a16="http://schemas.microsoft.com/office/drawing/2014/main" id="{8F5552F1-1EE0-97BD-789F-EC7A66C5C6F1}"/>
            </a:ext>
          </a:extLst>
        </xdr:cNvPr>
        <xdr:cNvSpPr/>
      </xdr:nvSpPr>
      <xdr:spPr>
        <a:xfrm>
          <a:off x="11544300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23</xdr:row>
      <xdr:rowOff>109537</xdr:rowOff>
    </xdr:from>
    <xdr:to>
      <xdr:col>6</xdr:col>
      <xdr:colOff>176213</xdr:colOff>
      <xdr:row>24</xdr:row>
      <xdr:rowOff>80962</xdr:rowOff>
    </xdr:to>
    <xdr:sp macro="_xll.MC_OnNodeClick" textlink="">
      <xdr:nvSpPr>
        <xdr:cNvPr id="254" name="MC_T_nosue_high_biosim">
          <a:extLst>
            <a:ext uri="{FF2B5EF4-FFF2-40B4-BE49-F238E27FC236}">
              <a16:creationId xmlns:a16="http://schemas.microsoft.com/office/drawing/2014/main" id="{AE865A0A-9D68-95D0-ECA6-DED4AA80A0D0}"/>
            </a:ext>
          </a:extLst>
        </xdr:cNvPr>
        <xdr:cNvSpPr/>
      </xdr:nvSpPr>
      <xdr:spPr>
        <a:xfrm rot="16200000">
          <a:off x="14182725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25</xdr:row>
      <xdr:rowOff>109538</xdr:rowOff>
    </xdr:from>
    <xdr:to>
      <xdr:col>4</xdr:col>
      <xdr:colOff>180975</xdr:colOff>
      <xdr:row>26</xdr:row>
      <xdr:rowOff>80963</xdr:rowOff>
    </xdr:to>
    <xdr:sp macro="_xll.MC_OnNodeClick" textlink="">
      <xdr:nvSpPr>
        <xdr:cNvPr id="255" name="MC_C_atrisk_market">
          <a:extLst>
            <a:ext uri="{FF2B5EF4-FFF2-40B4-BE49-F238E27FC236}">
              <a16:creationId xmlns:a16="http://schemas.microsoft.com/office/drawing/2014/main" id="{D76B3F55-3844-F5CA-CB76-F2CF10DFE81F}"/>
            </a:ext>
          </a:extLst>
        </xdr:cNvPr>
        <xdr:cNvSpPr/>
      </xdr:nvSpPr>
      <xdr:spPr>
        <a:xfrm>
          <a:off x="8643938" y="4814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27</xdr:row>
      <xdr:rowOff>109537</xdr:rowOff>
    </xdr:from>
    <xdr:to>
      <xdr:col>5</xdr:col>
      <xdr:colOff>176213</xdr:colOff>
      <xdr:row>28</xdr:row>
      <xdr:rowOff>80962</xdr:rowOff>
    </xdr:to>
    <xdr:sp macro="_xll.MC_OnNodeClick" textlink="">
      <xdr:nvSpPr>
        <xdr:cNvPr id="256" name="MC_T_atrisk_nosue_mod">
          <a:extLst>
            <a:ext uri="{FF2B5EF4-FFF2-40B4-BE49-F238E27FC236}">
              <a16:creationId xmlns:a16="http://schemas.microsoft.com/office/drawing/2014/main" id="{AA72023A-E509-8C54-AE3D-410128BF7C91}"/>
            </a:ext>
          </a:extLst>
        </xdr:cNvPr>
        <xdr:cNvSpPr/>
      </xdr:nvSpPr>
      <xdr:spPr>
        <a:xfrm rot="16200000">
          <a:off x="11544300" y="519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257" name="MC_T_atrisk_nosue_low">
          <a:extLst>
            <a:ext uri="{FF2B5EF4-FFF2-40B4-BE49-F238E27FC236}">
              <a16:creationId xmlns:a16="http://schemas.microsoft.com/office/drawing/2014/main" id="{C9779074-EA65-4CF4-C5C4-7B185C1FA4AB}"/>
            </a:ext>
          </a:extLst>
        </xdr:cNvPr>
        <xdr:cNvSpPr/>
      </xdr:nvSpPr>
      <xdr:spPr>
        <a:xfrm rot="16200000">
          <a:off x="11544300" y="557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31</xdr:row>
      <xdr:rowOff>109538</xdr:rowOff>
    </xdr:from>
    <xdr:to>
      <xdr:col>3</xdr:col>
      <xdr:colOff>180975</xdr:colOff>
      <xdr:row>32</xdr:row>
      <xdr:rowOff>80963</xdr:rowOff>
    </xdr:to>
    <xdr:sp macro="_xll.MC_OnNodeClick" textlink="">
      <xdr:nvSpPr>
        <xdr:cNvPr id="258" name="MC_C_patent_lit">
          <a:extLst>
            <a:ext uri="{FF2B5EF4-FFF2-40B4-BE49-F238E27FC236}">
              <a16:creationId xmlns:a16="http://schemas.microsoft.com/office/drawing/2014/main" id="{30859CC4-2004-7282-F424-7C0EC67500D8}"/>
            </a:ext>
          </a:extLst>
        </xdr:cNvPr>
        <xdr:cNvSpPr/>
      </xdr:nvSpPr>
      <xdr:spPr>
        <a:xfrm>
          <a:off x="5386388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33</xdr:row>
      <xdr:rowOff>109537</xdr:rowOff>
    </xdr:from>
    <xdr:to>
      <xdr:col>6</xdr:col>
      <xdr:colOff>176213</xdr:colOff>
      <xdr:row>34</xdr:row>
      <xdr:rowOff>80962</xdr:rowOff>
    </xdr:to>
    <xdr:sp macro="_xll.MC_OnNodeClick" textlink="">
      <xdr:nvSpPr>
        <xdr:cNvPr id="259" name="MC_T_appeal_win">
          <a:extLst>
            <a:ext uri="{FF2B5EF4-FFF2-40B4-BE49-F238E27FC236}">
              <a16:creationId xmlns:a16="http://schemas.microsoft.com/office/drawing/2014/main" id="{D128361D-34AE-313F-A54B-7B5615D9C3DA}"/>
            </a:ext>
          </a:extLst>
        </xdr:cNvPr>
        <xdr:cNvSpPr/>
      </xdr:nvSpPr>
      <xdr:spPr>
        <a:xfrm rot="16200000">
          <a:off x="14182725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35</xdr:row>
      <xdr:rowOff>109538</xdr:rowOff>
    </xdr:from>
    <xdr:to>
      <xdr:col>5</xdr:col>
      <xdr:colOff>180975</xdr:colOff>
      <xdr:row>36</xdr:row>
      <xdr:rowOff>80963</xdr:rowOff>
    </xdr:to>
    <xdr:sp macro="_xll.MC_OnNodeClick" textlink="">
      <xdr:nvSpPr>
        <xdr:cNvPr id="260" name="MC_C_appeal">
          <a:extLst>
            <a:ext uri="{FF2B5EF4-FFF2-40B4-BE49-F238E27FC236}">
              <a16:creationId xmlns:a16="http://schemas.microsoft.com/office/drawing/2014/main" id="{17244312-6104-CE28-8FFC-FF342A4A3EEE}"/>
            </a:ext>
          </a:extLst>
        </xdr:cNvPr>
        <xdr:cNvSpPr/>
      </xdr:nvSpPr>
      <xdr:spPr>
        <a:xfrm>
          <a:off x="11544300" y="671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261" name="MC_T_appeal_lose">
          <a:extLst>
            <a:ext uri="{FF2B5EF4-FFF2-40B4-BE49-F238E27FC236}">
              <a16:creationId xmlns:a16="http://schemas.microsoft.com/office/drawing/2014/main" id="{C860DD07-8AD2-86B9-2BF9-FC823AEAFDE9}"/>
            </a:ext>
          </a:extLst>
        </xdr:cNvPr>
        <xdr:cNvSpPr/>
      </xdr:nvSpPr>
      <xdr:spPr>
        <a:xfrm rot="16200000">
          <a:off x="14182725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39</xdr:row>
      <xdr:rowOff>109538</xdr:rowOff>
    </xdr:from>
    <xdr:to>
      <xdr:col>4</xdr:col>
      <xdr:colOff>180975</xdr:colOff>
      <xdr:row>40</xdr:row>
      <xdr:rowOff>80963</xdr:rowOff>
    </xdr:to>
    <xdr:sp macro="_xll.MC_OnNodeClick" textlink="">
      <xdr:nvSpPr>
        <xdr:cNvPr id="262" name="MC_D_injunction">
          <a:extLst>
            <a:ext uri="{FF2B5EF4-FFF2-40B4-BE49-F238E27FC236}">
              <a16:creationId xmlns:a16="http://schemas.microsoft.com/office/drawing/2014/main" id="{36641B97-6FBF-7490-5377-F60C347CAC14}"/>
            </a:ext>
          </a:extLst>
        </xdr:cNvPr>
        <xdr:cNvSpPr/>
      </xdr:nvSpPr>
      <xdr:spPr>
        <a:xfrm>
          <a:off x="8643938" y="7481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263" name="MC_T_settle_favor">
          <a:extLst>
            <a:ext uri="{FF2B5EF4-FFF2-40B4-BE49-F238E27FC236}">
              <a16:creationId xmlns:a16="http://schemas.microsoft.com/office/drawing/2014/main" id="{BA8CCD95-365D-A07E-911B-B47F8D86E26D}"/>
            </a:ext>
          </a:extLst>
        </xdr:cNvPr>
        <xdr:cNvSpPr/>
      </xdr:nvSpPr>
      <xdr:spPr>
        <a:xfrm rot="16200000">
          <a:off x="14182725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43</xdr:row>
      <xdr:rowOff>109538</xdr:rowOff>
    </xdr:from>
    <xdr:to>
      <xdr:col>5</xdr:col>
      <xdr:colOff>180975</xdr:colOff>
      <xdr:row>44</xdr:row>
      <xdr:rowOff>80963</xdr:rowOff>
    </xdr:to>
    <xdr:sp macro="_xll.MC_OnNodeClick" textlink="">
      <xdr:nvSpPr>
        <xdr:cNvPr id="264" name="MC_C_injunction_settle">
          <a:extLst>
            <a:ext uri="{FF2B5EF4-FFF2-40B4-BE49-F238E27FC236}">
              <a16:creationId xmlns:a16="http://schemas.microsoft.com/office/drawing/2014/main" id="{A432AB77-9613-88D4-E345-753E93F5407D}"/>
            </a:ext>
          </a:extLst>
        </xdr:cNvPr>
        <xdr:cNvSpPr/>
      </xdr:nvSpPr>
      <xdr:spPr>
        <a:xfrm>
          <a:off x="11544300" y="8243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45</xdr:row>
      <xdr:rowOff>109537</xdr:rowOff>
    </xdr:from>
    <xdr:to>
      <xdr:col>6</xdr:col>
      <xdr:colOff>176213</xdr:colOff>
      <xdr:row>46</xdr:row>
      <xdr:rowOff>80962</xdr:rowOff>
    </xdr:to>
    <xdr:sp macro="_xll.MC_OnNodeClick" textlink="">
      <xdr:nvSpPr>
        <xdr:cNvPr id="265" name="MC_T_settle_delayed">
          <a:extLst>
            <a:ext uri="{FF2B5EF4-FFF2-40B4-BE49-F238E27FC236}">
              <a16:creationId xmlns:a16="http://schemas.microsoft.com/office/drawing/2014/main" id="{A80C0193-566A-929D-73D9-A9052D817B25}"/>
            </a:ext>
          </a:extLst>
        </xdr:cNvPr>
        <xdr:cNvSpPr/>
      </xdr:nvSpPr>
      <xdr:spPr>
        <a:xfrm rot="16200000">
          <a:off x="14182725" y="862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47</xdr:row>
      <xdr:rowOff>109537</xdr:rowOff>
    </xdr:from>
    <xdr:to>
      <xdr:col>6</xdr:col>
      <xdr:colOff>176213</xdr:colOff>
      <xdr:row>48</xdr:row>
      <xdr:rowOff>80962</xdr:rowOff>
    </xdr:to>
    <xdr:sp macro="_xll.MC_OnNodeClick" textlink="">
      <xdr:nvSpPr>
        <xdr:cNvPr id="266" name="MC_T_settle_no_deal">
          <a:extLst>
            <a:ext uri="{FF2B5EF4-FFF2-40B4-BE49-F238E27FC236}">
              <a16:creationId xmlns:a16="http://schemas.microsoft.com/office/drawing/2014/main" id="{32BAC570-2624-DEDA-0E9D-17AFB272E1AC}"/>
            </a:ext>
          </a:extLst>
        </xdr:cNvPr>
        <xdr:cNvSpPr/>
      </xdr:nvSpPr>
      <xdr:spPr>
        <a:xfrm rot="16200000">
          <a:off x="14182725" y="9001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49</xdr:row>
      <xdr:rowOff>109537</xdr:rowOff>
    </xdr:from>
    <xdr:to>
      <xdr:col>5</xdr:col>
      <xdr:colOff>176213</xdr:colOff>
      <xdr:row>50</xdr:row>
      <xdr:rowOff>80962</xdr:rowOff>
    </xdr:to>
    <xdr:sp macro="_xll.MC_OnNodeClick" textlink="">
      <xdr:nvSpPr>
        <xdr:cNvPr id="267" name="MC_T_withdraw">
          <a:extLst>
            <a:ext uri="{FF2B5EF4-FFF2-40B4-BE49-F238E27FC236}">
              <a16:creationId xmlns:a16="http://schemas.microsoft.com/office/drawing/2014/main" id="{43751E1A-3FA4-29DA-27AC-E1B59EDD0DE6}"/>
            </a:ext>
          </a:extLst>
        </xdr:cNvPr>
        <xdr:cNvSpPr/>
      </xdr:nvSpPr>
      <xdr:spPr>
        <a:xfrm rot="16200000">
          <a:off x="11544300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51</xdr:row>
      <xdr:rowOff>109537</xdr:rowOff>
    </xdr:from>
    <xdr:to>
      <xdr:col>7</xdr:col>
      <xdr:colOff>176213</xdr:colOff>
      <xdr:row>52</xdr:row>
      <xdr:rowOff>80962</xdr:rowOff>
    </xdr:to>
    <xdr:sp macro="_xll.MC_OnNodeClick" textlink="">
      <xdr:nvSpPr>
        <xdr:cNvPr id="268" name="MC_T_low_r_mild">
          <a:extLst>
            <a:ext uri="{FF2B5EF4-FFF2-40B4-BE49-F238E27FC236}">
              <a16:creationId xmlns:a16="http://schemas.microsoft.com/office/drawing/2014/main" id="{4418328A-F890-5849-4DF7-4AB7F99E6710}"/>
            </a:ext>
          </a:extLst>
        </xdr:cNvPr>
        <xdr:cNvSpPr/>
      </xdr:nvSpPr>
      <xdr:spPr>
        <a:xfrm rot="16200000">
          <a:off x="17168813" y="9763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53</xdr:row>
      <xdr:rowOff>109538</xdr:rowOff>
    </xdr:from>
    <xdr:to>
      <xdr:col>6</xdr:col>
      <xdr:colOff>180975</xdr:colOff>
      <xdr:row>54</xdr:row>
      <xdr:rowOff>80963</xdr:rowOff>
    </xdr:to>
    <xdr:sp macro="_xll.MC_OnNodeClick" textlink="">
      <xdr:nvSpPr>
        <xdr:cNvPr id="269" name="MC_C_price_erosion_low_r">
          <a:extLst>
            <a:ext uri="{FF2B5EF4-FFF2-40B4-BE49-F238E27FC236}">
              <a16:creationId xmlns:a16="http://schemas.microsoft.com/office/drawing/2014/main" id="{A8F9ABAE-9A6A-0260-BA5C-5FD12959EBBB}"/>
            </a:ext>
          </a:extLst>
        </xdr:cNvPr>
        <xdr:cNvSpPr/>
      </xdr:nvSpPr>
      <xdr:spPr>
        <a:xfrm>
          <a:off x="14182725" y="10148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55</xdr:row>
      <xdr:rowOff>109537</xdr:rowOff>
    </xdr:from>
    <xdr:to>
      <xdr:col>7</xdr:col>
      <xdr:colOff>176213</xdr:colOff>
      <xdr:row>56</xdr:row>
      <xdr:rowOff>80962</xdr:rowOff>
    </xdr:to>
    <xdr:sp macro="_xll.MC_OnNodeClick" textlink="">
      <xdr:nvSpPr>
        <xdr:cNvPr id="270" name="MC_T_low_r_moderate">
          <a:extLst>
            <a:ext uri="{FF2B5EF4-FFF2-40B4-BE49-F238E27FC236}">
              <a16:creationId xmlns:a16="http://schemas.microsoft.com/office/drawing/2014/main" id="{FF2EF1D5-4ECE-8D40-687C-8B4D384F5F72}"/>
            </a:ext>
          </a:extLst>
        </xdr:cNvPr>
        <xdr:cNvSpPr/>
      </xdr:nvSpPr>
      <xdr:spPr>
        <a:xfrm rot="16200000">
          <a:off x="17168813" y="1052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57</xdr:row>
      <xdr:rowOff>109537</xdr:rowOff>
    </xdr:from>
    <xdr:to>
      <xdr:col>7</xdr:col>
      <xdr:colOff>176213</xdr:colOff>
      <xdr:row>58</xdr:row>
      <xdr:rowOff>80962</xdr:rowOff>
    </xdr:to>
    <xdr:sp macro="_xll.MC_OnNodeClick" textlink="">
      <xdr:nvSpPr>
        <xdr:cNvPr id="271" name="MC_T_low_r_severe">
          <a:extLst>
            <a:ext uri="{FF2B5EF4-FFF2-40B4-BE49-F238E27FC236}">
              <a16:creationId xmlns:a16="http://schemas.microsoft.com/office/drawing/2014/main" id="{3E27CCFE-4952-298F-A7FC-9AE824CE6868}"/>
            </a:ext>
          </a:extLst>
        </xdr:cNvPr>
        <xdr:cNvSpPr/>
      </xdr:nvSpPr>
      <xdr:spPr>
        <a:xfrm rot="16200000">
          <a:off x="17168813" y="1090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59</xdr:row>
      <xdr:rowOff>109538</xdr:rowOff>
    </xdr:from>
    <xdr:to>
      <xdr:col>5</xdr:col>
      <xdr:colOff>180975</xdr:colOff>
      <xdr:row>60</xdr:row>
      <xdr:rowOff>80963</xdr:rowOff>
    </xdr:to>
    <xdr:sp macro="_xll.MC_OnNodeClick" textlink="">
      <xdr:nvSpPr>
        <xdr:cNvPr id="272" name="MC_C_royalty_terms">
          <a:extLst>
            <a:ext uri="{FF2B5EF4-FFF2-40B4-BE49-F238E27FC236}">
              <a16:creationId xmlns:a16="http://schemas.microsoft.com/office/drawing/2014/main" id="{52FB96E6-7798-1481-F960-B1BCE908CC51}"/>
            </a:ext>
          </a:extLst>
        </xdr:cNvPr>
        <xdr:cNvSpPr/>
      </xdr:nvSpPr>
      <xdr:spPr>
        <a:xfrm>
          <a:off x="11544300" y="1129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61</xdr:row>
      <xdr:rowOff>109537</xdr:rowOff>
    </xdr:from>
    <xdr:to>
      <xdr:col>6</xdr:col>
      <xdr:colOff>176213</xdr:colOff>
      <xdr:row>62</xdr:row>
      <xdr:rowOff>80962</xdr:rowOff>
    </xdr:to>
    <xdr:sp macro="_xll.MC_OnNodeClick" textlink="">
      <xdr:nvSpPr>
        <xdr:cNvPr id="273" name="MC_T_royalty_mod">
          <a:extLst>
            <a:ext uri="{FF2B5EF4-FFF2-40B4-BE49-F238E27FC236}">
              <a16:creationId xmlns:a16="http://schemas.microsoft.com/office/drawing/2014/main" id="{75600994-9253-8726-CB30-26CFAA4A1B30}"/>
            </a:ext>
          </a:extLst>
        </xdr:cNvPr>
        <xdr:cNvSpPr/>
      </xdr:nvSpPr>
      <xdr:spPr>
        <a:xfrm rot="16200000">
          <a:off x="14182725" y="1166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63</xdr:row>
      <xdr:rowOff>109537</xdr:rowOff>
    </xdr:from>
    <xdr:to>
      <xdr:col>6</xdr:col>
      <xdr:colOff>176213</xdr:colOff>
      <xdr:row>64</xdr:row>
      <xdr:rowOff>80962</xdr:rowOff>
    </xdr:to>
    <xdr:sp macro="_xll.MC_OnNodeClick" textlink="">
      <xdr:nvSpPr>
        <xdr:cNvPr id="274" name="MC_T_royalty_high">
          <a:extLst>
            <a:ext uri="{FF2B5EF4-FFF2-40B4-BE49-F238E27FC236}">
              <a16:creationId xmlns:a16="http://schemas.microsoft.com/office/drawing/2014/main" id="{9458E58E-3867-2610-F25E-82490244A6BE}"/>
            </a:ext>
          </a:extLst>
        </xdr:cNvPr>
        <xdr:cNvSpPr/>
      </xdr:nvSpPr>
      <xdr:spPr>
        <a:xfrm rot="16200000">
          <a:off x="14182725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65</xdr:row>
      <xdr:rowOff>109538</xdr:rowOff>
    </xdr:from>
    <xdr:to>
      <xdr:col>4</xdr:col>
      <xdr:colOff>180975</xdr:colOff>
      <xdr:row>66</xdr:row>
      <xdr:rowOff>80963</xdr:rowOff>
    </xdr:to>
    <xdr:sp macro="_xll.MC_OnNodeClick" textlink="">
      <xdr:nvSpPr>
        <xdr:cNvPr id="275" name="MC_D_settle_or_fight">
          <a:extLst>
            <a:ext uri="{FF2B5EF4-FFF2-40B4-BE49-F238E27FC236}">
              <a16:creationId xmlns:a16="http://schemas.microsoft.com/office/drawing/2014/main" id="{0E94A927-4EEC-5BDF-BF28-99CE9BC3E03F}"/>
            </a:ext>
          </a:extLst>
        </xdr:cNvPr>
        <xdr:cNvSpPr/>
      </xdr:nvSpPr>
      <xdr:spPr>
        <a:xfrm>
          <a:off x="8643938" y="12434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67</xdr:row>
      <xdr:rowOff>109537</xdr:rowOff>
    </xdr:from>
    <xdr:to>
      <xdr:col>7</xdr:col>
      <xdr:colOff>176213</xdr:colOff>
      <xdr:row>68</xdr:row>
      <xdr:rowOff>80962</xdr:rowOff>
    </xdr:to>
    <xdr:sp macro="_xll.MC_OnNodeClick" textlink="">
      <xdr:nvSpPr>
        <xdr:cNvPr id="276" name="MC_T_win_dominant">
          <a:extLst>
            <a:ext uri="{FF2B5EF4-FFF2-40B4-BE49-F238E27FC236}">
              <a16:creationId xmlns:a16="http://schemas.microsoft.com/office/drawing/2014/main" id="{AB3F19F3-D72E-4FEE-EEEA-3BB2B5910978}"/>
            </a:ext>
          </a:extLst>
        </xdr:cNvPr>
        <xdr:cNvSpPr/>
      </xdr:nvSpPr>
      <xdr:spPr>
        <a:xfrm rot="16200000">
          <a:off x="17168813" y="1281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9525</xdr:colOff>
      <xdr:row>69</xdr:row>
      <xdr:rowOff>109538</xdr:rowOff>
    </xdr:from>
    <xdr:to>
      <xdr:col>6</xdr:col>
      <xdr:colOff>180975</xdr:colOff>
      <xdr:row>70</xdr:row>
      <xdr:rowOff>80963</xdr:rowOff>
    </xdr:to>
    <xdr:sp macro="_xll.MC_OnNodeClick" textlink="">
      <xdr:nvSpPr>
        <xdr:cNvPr id="277" name="MC_C_win_market">
          <a:extLst>
            <a:ext uri="{FF2B5EF4-FFF2-40B4-BE49-F238E27FC236}">
              <a16:creationId xmlns:a16="http://schemas.microsoft.com/office/drawing/2014/main" id="{7C6C7911-62D1-3557-91D6-FC4292111375}"/>
            </a:ext>
          </a:extLst>
        </xdr:cNvPr>
        <xdr:cNvSpPr/>
      </xdr:nvSpPr>
      <xdr:spPr>
        <a:xfrm>
          <a:off x="14182725" y="1319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71</xdr:row>
      <xdr:rowOff>109537</xdr:rowOff>
    </xdr:from>
    <xdr:to>
      <xdr:col>7</xdr:col>
      <xdr:colOff>176213</xdr:colOff>
      <xdr:row>72</xdr:row>
      <xdr:rowOff>80962</xdr:rowOff>
    </xdr:to>
    <xdr:sp macro="_xll.MC_OnNodeClick" textlink="">
      <xdr:nvSpPr>
        <xdr:cNvPr id="278" name="MC_T_win_competitive">
          <a:extLst>
            <a:ext uri="{FF2B5EF4-FFF2-40B4-BE49-F238E27FC236}">
              <a16:creationId xmlns:a16="http://schemas.microsoft.com/office/drawing/2014/main" id="{3FA9BDB1-A22C-841C-897C-2F8A916679EC}"/>
            </a:ext>
          </a:extLst>
        </xdr:cNvPr>
        <xdr:cNvSpPr/>
      </xdr:nvSpPr>
      <xdr:spPr>
        <a:xfrm rot="16200000">
          <a:off x="17168813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7</xdr:col>
      <xdr:colOff>4763</xdr:colOff>
      <xdr:row>73</xdr:row>
      <xdr:rowOff>109537</xdr:rowOff>
    </xdr:from>
    <xdr:to>
      <xdr:col>7</xdr:col>
      <xdr:colOff>176213</xdr:colOff>
      <xdr:row>74</xdr:row>
      <xdr:rowOff>80962</xdr:rowOff>
    </xdr:to>
    <xdr:sp macro="_xll.MC_OnNodeClick" textlink="">
      <xdr:nvSpPr>
        <xdr:cNvPr id="279" name="MC_T_win_crowded">
          <a:extLst>
            <a:ext uri="{FF2B5EF4-FFF2-40B4-BE49-F238E27FC236}">
              <a16:creationId xmlns:a16="http://schemas.microsoft.com/office/drawing/2014/main" id="{20A188CA-3F1B-B45A-5CF2-561F410CB2C7}"/>
            </a:ext>
          </a:extLst>
        </xdr:cNvPr>
        <xdr:cNvSpPr/>
      </xdr:nvSpPr>
      <xdr:spPr>
        <a:xfrm rot="16200000">
          <a:off x="17168813" y="1395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75</xdr:row>
      <xdr:rowOff>109538</xdr:rowOff>
    </xdr:from>
    <xdr:to>
      <xdr:col>5</xdr:col>
      <xdr:colOff>180975</xdr:colOff>
      <xdr:row>76</xdr:row>
      <xdr:rowOff>80963</xdr:rowOff>
    </xdr:to>
    <xdr:sp macro="_xll.MC_OnNodeClick" textlink="">
      <xdr:nvSpPr>
        <xdr:cNvPr id="280" name="MC_C_trial_outcome">
          <a:extLst>
            <a:ext uri="{FF2B5EF4-FFF2-40B4-BE49-F238E27FC236}">
              <a16:creationId xmlns:a16="http://schemas.microsoft.com/office/drawing/2014/main" id="{5491FD63-1A61-4841-F952-0DEC1A890FEC}"/>
            </a:ext>
          </a:extLst>
        </xdr:cNvPr>
        <xdr:cNvSpPr/>
      </xdr:nvSpPr>
      <xdr:spPr>
        <a:xfrm>
          <a:off x="11544300" y="1433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77</xdr:row>
      <xdr:rowOff>109537</xdr:rowOff>
    </xdr:from>
    <xdr:to>
      <xdr:col>6</xdr:col>
      <xdr:colOff>176213</xdr:colOff>
      <xdr:row>78</xdr:row>
      <xdr:rowOff>80962</xdr:rowOff>
    </xdr:to>
    <xdr:sp macro="_xll.MC_OnNodeClick" textlink="">
      <xdr:nvSpPr>
        <xdr:cNvPr id="281" name="MC_T_partial_win">
          <a:extLst>
            <a:ext uri="{FF2B5EF4-FFF2-40B4-BE49-F238E27FC236}">
              <a16:creationId xmlns:a16="http://schemas.microsoft.com/office/drawing/2014/main" id="{16D59F9E-3032-5247-AD32-C4FA7064F133}"/>
            </a:ext>
          </a:extLst>
        </xdr:cNvPr>
        <xdr:cNvSpPr/>
      </xdr:nvSpPr>
      <xdr:spPr>
        <a:xfrm rot="16200000">
          <a:off x="14182725" y="1471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79</xdr:row>
      <xdr:rowOff>109537</xdr:rowOff>
    </xdr:from>
    <xdr:to>
      <xdr:col>6</xdr:col>
      <xdr:colOff>176213</xdr:colOff>
      <xdr:row>80</xdr:row>
      <xdr:rowOff>80962</xdr:rowOff>
    </xdr:to>
    <xdr:sp macro="_xll.MC_OnNodeClick" textlink="">
      <xdr:nvSpPr>
        <xdr:cNvPr id="282" name="MC_T_trial_lose">
          <a:extLst>
            <a:ext uri="{FF2B5EF4-FFF2-40B4-BE49-F238E27FC236}">
              <a16:creationId xmlns:a16="http://schemas.microsoft.com/office/drawing/2014/main" id="{C08C2584-150A-319B-CDEF-82E654216998}"/>
            </a:ext>
          </a:extLst>
        </xdr:cNvPr>
        <xdr:cNvSpPr/>
      </xdr:nvSpPr>
      <xdr:spPr>
        <a:xfrm rot="16200000">
          <a:off x="14182725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81</xdr:row>
      <xdr:rowOff>109538</xdr:rowOff>
    </xdr:from>
    <xdr:to>
      <xdr:col>2</xdr:col>
      <xdr:colOff>180975</xdr:colOff>
      <xdr:row>82</xdr:row>
      <xdr:rowOff>80963</xdr:rowOff>
    </xdr:to>
    <xdr:sp macro="_xll.MC_OnNodeClick" textlink="">
      <xdr:nvSpPr>
        <xdr:cNvPr id="283" name="MC_D_root">
          <a:extLst>
            <a:ext uri="{FF2B5EF4-FFF2-40B4-BE49-F238E27FC236}">
              <a16:creationId xmlns:a16="http://schemas.microsoft.com/office/drawing/2014/main" id="{3423EEDC-731D-6090-1B26-6158F5DD6E04}"/>
            </a:ext>
          </a:extLst>
        </xdr:cNvPr>
        <xdr:cNvSpPr/>
      </xdr:nvSpPr>
      <xdr:spPr>
        <a:xfrm>
          <a:off x="2667000" y="15482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83</xdr:row>
      <xdr:rowOff>109537</xdr:rowOff>
    </xdr:from>
    <xdr:to>
      <xdr:col>5</xdr:col>
      <xdr:colOff>176213</xdr:colOff>
      <xdr:row>84</xdr:row>
      <xdr:rowOff>80962</xdr:rowOff>
    </xdr:to>
    <xdr:sp macro="_xll.MC_OnNodeClick" textlink="">
      <xdr:nvSpPr>
        <xdr:cNvPr id="284" name="MC_T_early_high">
          <a:extLst>
            <a:ext uri="{FF2B5EF4-FFF2-40B4-BE49-F238E27FC236}">
              <a16:creationId xmlns:a16="http://schemas.microsoft.com/office/drawing/2014/main" id="{17D5511A-D1E5-C178-27AC-00F09A0C4182}"/>
            </a:ext>
          </a:extLst>
        </xdr:cNvPr>
        <xdr:cNvSpPr/>
      </xdr:nvSpPr>
      <xdr:spPr>
        <a:xfrm rot="16200000">
          <a:off x="11544300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85</xdr:row>
      <xdr:rowOff>109538</xdr:rowOff>
    </xdr:from>
    <xdr:to>
      <xdr:col>4</xdr:col>
      <xdr:colOff>180975</xdr:colOff>
      <xdr:row>86</xdr:row>
      <xdr:rowOff>80963</xdr:rowOff>
    </xdr:to>
    <xdr:sp macro="_xll.MC_OnNodeClick" textlink="">
      <xdr:nvSpPr>
        <xdr:cNvPr id="285" name="MC_C_early_entry_share">
          <a:extLst>
            <a:ext uri="{FF2B5EF4-FFF2-40B4-BE49-F238E27FC236}">
              <a16:creationId xmlns:a16="http://schemas.microsoft.com/office/drawing/2014/main" id="{C943DE7F-F983-D630-416D-F39CDADD05B8}"/>
            </a:ext>
          </a:extLst>
        </xdr:cNvPr>
        <xdr:cNvSpPr/>
      </xdr:nvSpPr>
      <xdr:spPr>
        <a:xfrm>
          <a:off x="8643938" y="1624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87</xdr:row>
      <xdr:rowOff>109537</xdr:rowOff>
    </xdr:from>
    <xdr:to>
      <xdr:col>5</xdr:col>
      <xdr:colOff>176213</xdr:colOff>
      <xdr:row>88</xdr:row>
      <xdr:rowOff>80962</xdr:rowOff>
    </xdr:to>
    <xdr:sp macro="_xll.MC_OnNodeClick" textlink="">
      <xdr:nvSpPr>
        <xdr:cNvPr id="286" name="MC_T_early_comp">
          <a:extLst>
            <a:ext uri="{FF2B5EF4-FFF2-40B4-BE49-F238E27FC236}">
              <a16:creationId xmlns:a16="http://schemas.microsoft.com/office/drawing/2014/main" id="{2EF40C84-B973-DD47-A87B-68490801A724}"/>
            </a:ext>
          </a:extLst>
        </xdr:cNvPr>
        <xdr:cNvSpPr/>
      </xdr:nvSpPr>
      <xdr:spPr>
        <a:xfrm rot="16200000">
          <a:off x="11544300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89</xdr:row>
      <xdr:rowOff>109537</xdr:rowOff>
    </xdr:from>
    <xdr:to>
      <xdr:col>5</xdr:col>
      <xdr:colOff>176213</xdr:colOff>
      <xdr:row>90</xdr:row>
      <xdr:rowOff>80962</xdr:rowOff>
    </xdr:to>
    <xdr:sp macro="_xll.MC_OnNodeClick" textlink="">
      <xdr:nvSpPr>
        <xdr:cNvPr id="287" name="MC_T_early_multi">
          <a:extLst>
            <a:ext uri="{FF2B5EF4-FFF2-40B4-BE49-F238E27FC236}">
              <a16:creationId xmlns:a16="http://schemas.microsoft.com/office/drawing/2014/main" id="{BE9E65B4-4B4A-BB1F-0289-B148F343FD80}"/>
            </a:ext>
          </a:extLst>
        </xdr:cNvPr>
        <xdr:cNvSpPr/>
      </xdr:nvSpPr>
      <xdr:spPr>
        <a:xfrm rot="16200000">
          <a:off x="11544300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91</xdr:row>
      <xdr:rowOff>109538</xdr:rowOff>
    </xdr:from>
    <xdr:to>
      <xdr:col>3</xdr:col>
      <xdr:colOff>180975</xdr:colOff>
      <xdr:row>92</xdr:row>
      <xdr:rowOff>80963</xdr:rowOff>
    </xdr:to>
    <xdr:sp macro="_xll.MC_OnNodeClick" textlink="">
      <xdr:nvSpPr>
        <xdr:cNvPr id="288" name="MC_C_settlement">
          <a:extLst>
            <a:ext uri="{FF2B5EF4-FFF2-40B4-BE49-F238E27FC236}">
              <a16:creationId xmlns:a16="http://schemas.microsoft.com/office/drawing/2014/main" id="{99AD93CD-E45D-B194-7500-5C814D8829BA}"/>
            </a:ext>
          </a:extLst>
        </xdr:cNvPr>
        <xdr:cNvSpPr/>
      </xdr:nvSpPr>
      <xdr:spPr>
        <a:xfrm>
          <a:off x="5386388" y="1738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93</xdr:row>
      <xdr:rowOff>109537</xdr:rowOff>
    </xdr:from>
    <xdr:to>
      <xdr:col>4</xdr:col>
      <xdr:colOff>176213</xdr:colOff>
      <xdr:row>94</xdr:row>
      <xdr:rowOff>80962</xdr:rowOff>
    </xdr:to>
    <xdr:sp macro="_xll.MC_OnNodeClick" textlink="">
      <xdr:nvSpPr>
        <xdr:cNvPr id="289" name="MC_T_mid_settle">
          <a:extLst>
            <a:ext uri="{FF2B5EF4-FFF2-40B4-BE49-F238E27FC236}">
              <a16:creationId xmlns:a16="http://schemas.microsoft.com/office/drawing/2014/main" id="{36B137A4-A72D-DED1-B6D4-9252840613A2}"/>
            </a:ext>
          </a:extLst>
        </xdr:cNvPr>
        <xdr:cNvSpPr/>
      </xdr:nvSpPr>
      <xdr:spPr>
        <a:xfrm rot="16200000">
          <a:off x="8643938" y="1776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95</xdr:row>
      <xdr:rowOff>109537</xdr:rowOff>
    </xdr:from>
    <xdr:to>
      <xdr:col>4</xdr:col>
      <xdr:colOff>176213</xdr:colOff>
      <xdr:row>96</xdr:row>
      <xdr:rowOff>80962</xdr:rowOff>
    </xdr:to>
    <xdr:sp macro="_xll.MC_OnNodeClick" textlink="">
      <xdr:nvSpPr>
        <xdr:cNvPr id="290" name="MC_T_late_settle">
          <a:extLst>
            <a:ext uri="{FF2B5EF4-FFF2-40B4-BE49-F238E27FC236}">
              <a16:creationId xmlns:a16="http://schemas.microsoft.com/office/drawing/2014/main" id="{C730DAEF-1427-6B10-3925-77FF853649E6}"/>
            </a:ext>
          </a:extLst>
        </xdr:cNvPr>
        <xdr:cNvSpPr/>
      </xdr:nvSpPr>
      <xdr:spPr>
        <a:xfrm rot="16200000">
          <a:off x="8643938" y="1814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97</xdr:row>
      <xdr:rowOff>109537</xdr:rowOff>
    </xdr:from>
    <xdr:to>
      <xdr:col>5</xdr:col>
      <xdr:colOff>176213</xdr:colOff>
      <xdr:row>98</xdr:row>
      <xdr:rowOff>80962</xdr:rowOff>
    </xdr:to>
    <xdr:sp macro="_xll.MC_OnNodeClick" textlink="">
      <xdr:nvSpPr>
        <xdr:cNvPr id="291" name="MC_T_license_strong">
          <a:extLst>
            <a:ext uri="{FF2B5EF4-FFF2-40B4-BE49-F238E27FC236}">
              <a16:creationId xmlns:a16="http://schemas.microsoft.com/office/drawing/2014/main" id="{EE9A9229-BC2D-A498-3DF6-61F3D3E7A0ED}"/>
            </a:ext>
          </a:extLst>
        </xdr:cNvPr>
        <xdr:cNvSpPr/>
      </xdr:nvSpPr>
      <xdr:spPr>
        <a:xfrm rot="16200000">
          <a:off x="11544300" y="1852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99</xdr:row>
      <xdr:rowOff>109538</xdr:rowOff>
    </xdr:from>
    <xdr:to>
      <xdr:col>4</xdr:col>
      <xdr:colOff>180975</xdr:colOff>
      <xdr:row>100</xdr:row>
      <xdr:rowOff>80963</xdr:rowOff>
    </xdr:to>
    <xdr:sp macro="_xll.MC_OnNodeClick" textlink="">
      <xdr:nvSpPr>
        <xdr:cNvPr id="292" name="MC_C_license_market">
          <a:extLst>
            <a:ext uri="{FF2B5EF4-FFF2-40B4-BE49-F238E27FC236}">
              <a16:creationId xmlns:a16="http://schemas.microsoft.com/office/drawing/2014/main" id="{16C41337-AB80-643F-9688-36A91B1B1994}"/>
            </a:ext>
          </a:extLst>
        </xdr:cNvPr>
        <xdr:cNvSpPr/>
      </xdr:nvSpPr>
      <xdr:spPr>
        <a:xfrm>
          <a:off x="8643938" y="1891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101</xdr:row>
      <xdr:rowOff>109537</xdr:rowOff>
    </xdr:from>
    <xdr:to>
      <xdr:col>5</xdr:col>
      <xdr:colOff>176213</xdr:colOff>
      <xdr:row>102</xdr:row>
      <xdr:rowOff>80962</xdr:rowOff>
    </xdr:to>
    <xdr:sp macro="_xll.MC_OnNodeClick" textlink="">
      <xdr:nvSpPr>
        <xdr:cNvPr id="293" name="MC_T_license_moderate">
          <a:extLst>
            <a:ext uri="{FF2B5EF4-FFF2-40B4-BE49-F238E27FC236}">
              <a16:creationId xmlns:a16="http://schemas.microsoft.com/office/drawing/2014/main" id="{2FEE31E4-4A24-18CE-53E9-E6358C446665}"/>
            </a:ext>
          </a:extLst>
        </xdr:cNvPr>
        <xdr:cNvSpPr/>
      </xdr:nvSpPr>
      <xdr:spPr>
        <a:xfrm rot="16200000">
          <a:off x="11544300" y="1928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103</xdr:row>
      <xdr:rowOff>109537</xdr:rowOff>
    </xdr:from>
    <xdr:to>
      <xdr:col>5</xdr:col>
      <xdr:colOff>176213</xdr:colOff>
      <xdr:row>104</xdr:row>
      <xdr:rowOff>80962</xdr:rowOff>
    </xdr:to>
    <xdr:sp macro="_xll.MC_OnNodeClick" textlink="">
      <xdr:nvSpPr>
        <xdr:cNvPr id="294" name="MC_T_license_weak">
          <a:extLst>
            <a:ext uri="{FF2B5EF4-FFF2-40B4-BE49-F238E27FC236}">
              <a16:creationId xmlns:a16="http://schemas.microsoft.com/office/drawing/2014/main" id="{B1A14B9A-92BA-3BF5-3820-6E10B18915F1}"/>
            </a:ext>
          </a:extLst>
        </xdr:cNvPr>
        <xdr:cNvSpPr/>
      </xdr:nvSpPr>
      <xdr:spPr>
        <a:xfrm rot="16200000">
          <a:off x="11544300" y="1966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105</xdr:row>
      <xdr:rowOff>109538</xdr:rowOff>
    </xdr:from>
    <xdr:to>
      <xdr:col>3</xdr:col>
      <xdr:colOff>180975</xdr:colOff>
      <xdr:row>106</xdr:row>
      <xdr:rowOff>80963</xdr:rowOff>
    </xdr:to>
    <xdr:sp macro="_xll.MC_OnNodeClick" textlink="">
      <xdr:nvSpPr>
        <xdr:cNvPr id="295" name="MC_C_license_terms">
          <a:extLst>
            <a:ext uri="{FF2B5EF4-FFF2-40B4-BE49-F238E27FC236}">
              <a16:creationId xmlns:a16="http://schemas.microsoft.com/office/drawing/2014/main" id="{535D054F-9ADB-9146-AA10-87686CF27061}"/>
            </a:ext>
          </a:extLst>
        </xdr:cNvPr>
        <xdr:cNvSpPr/>
      </xdr:nvSpPr>
      <xdr:spPr>
        <a:xfrm>
          <a:off x="5386388" y="2005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107</xdr:row>
      <xdr:rowOff>109537</xdr:rowOff>
    </xdr:from>
    <xdr:to>
      <xdr:col>4</xdr:col>
      <xdr:colOff>176213</xdr:colOff>
      <xdr:row>108</xdr:row>
      <xdr:rowOff>80962</xdr:rowOff>
    </xdr:to>
    <xdr:sp macro="_xll.MC_OnNodeClick" textlink="">
      <xdr:nvSpPr>
        <xdr:cNvPr id="296" name="MC_T_nonexcl_license">
          <a:extLst>
            <a:ext uri="{FF2B5EF4-FFF2-40B4-BE49-F238E27FC236}">
              <a16:creationId xmlns:a16="http://schemas.microsoft.com/office/drawing/2014/main" id="{2E48DC83-893E-7126-4824-57923F07702D}"/>
            </a:ext>
          </a:extLst>
        </xdr:cNvPr>
        <xdr:cNvSpPr/>
      </xdr:nvSpPr>
      <xdr:spPr>
        <a:xfrm rot="16200000">
          <a:off x="8643938" y="2043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109</xdr:row>
      <xdr:rowOff>109537</xdr:rowOff>
    </xdr:from>
    <xdr:to>
      <xdr:col>4</xdr:col>
      <xdr:colOff>176213</xdr:colOff>
      <xdr:row>110</xdr:row>
      <xdr:rowOff>80962</xdr:rowOff>
    </xdr:to>
    <xdr:sp macro="_xll.MC_OnNodeClick" textlink="">
      <xdr:nvSpPr>
        <xdr:cNvPr id="297" name="MC_T_no_deal">
          <a:extLst>
            <a:ext uri="{FF2B5EF4-FFF2-40B4-BE49-F238E27FC236}">
              <a16:creationId xmlns:a16="http://schemas.microsoft.com/office/drawing/2014/main" id="{586A9D0B-463D-0E7C-E9E4-269C45F448EB}"/>
            </a:ext>
          </a:extLst>
        </xdr:cNvPr>
        <xdr:cNvSpPr/>
      </xdr:nvSpPr>
      <xdr:spPr>
        <a:xfrm rot="16200000">
          <a:off x="8643938" y="2081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111</xdr:row>
      <xdr:rowOff>109537</xdr:rowOff>
    </xdr:from>
    <xdr:to>
      <xdr:col>3</xdr:col>
      <xdr:colOff>176213</xdr:colOff>
      <xdr:row>112</xdr:row>
      <xdr:rowOff>80962</xdr:rowOff>
    </xdr:to>
    <xdr:sp macro="_xll.MC_OnNodeClick" textlink="">
      <xdr:nvSpPr>
        <xdr:cNvPr id="298" name="MC_T_no_entry">
          <a:extLst>
            <a:ext uri="{FF2B5EF4-FFF2-40B4-BE49-F238E27FC236}">
              <a16:creationId xmlns:a16="http://schemas.microsoft.com/office/drawing/2014/main" id="{BC99D8BE-987B-4FA5-7824-4861480C1498}"/>
            </a:ext>
          </a:extLst>
        </xdr:cNvPr>
        <xdr:cNvSpPr/>
      </xdr:nvSpPr>
      <xdr:spPr>
        <a:xfrm rot="16200000">
          <a:off x="5386388" y="2119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91DD7-886D-4D39-BF20-6BB86A30BAA0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41BCF-6F5A-456F-93B7-D4190F510D8D}">
  <dimension ref="A1:DJ1"/>
  <sheetViews>
    <sheetView workbookViewId="0"/>
  </sheetViews>
  <sheetFormatPr defaultRowHeight="14.25" x14ac:dyDescent="0.45"/>
  <sheetData>
    <row r="1" spans="1:114" x14ac:dyDescent="0.45">
      <c r="A1">
        <f>MC_Tree_1!MC_BP_C_appeal_T_appeal_win</f>
        <v>0.3</v>
      </c>
      <c r="B1">
        <f>MC_Tree_1!MC_BV_C_appeal_T_appeal_win</f>
        <v>450000000</v>
      </c>
      <c r="C1">
        <f>MC_Tree_1!MC_BP_C_appeal_T_appeal_lose</f>
        <v>0.7</v>
      </c>
      <c r="D1">
        <f>MC_Tree_1!MC_BV_C_appeal_T_appeal_lose</f>
        <v>50000000</v>
      </c>
      <c r="E1">
        <f>MC_Tree_1!MC_BP_C_atrisk_market_C_interch_nosue_high</f>
        <v>0.3</v>
      </c>
      <c r="F1">
        <f>MC_Tree_1!MC_BV_C_atrisk_market_C_interch_nosue_high</f>
        <v>0</v>
      </c>
      <c r="G1">
        <f>MC_Tree_1!MC_BP_C_atrisk_market_T_atrisk_nosue_mod</f>
        <v>0.45</v>
      </c>
      <c r="H1">
        <f>MC_Tree_1!MC_BV_C_atrisk_market_T_atrisk_nosue_mod</f>
        <v>400000000</v>
      </c>
      <c r="I1">
        <f>MC_Tree_1!MC_BP_C_atrisk_market_T_atrisk_nosue_low</f>
        <v>0.25</v>
      </c>
      <c r="J1">
        <f>MC_Tree_1!MC_BV_C_atrisk_market_T_atrisk_nosue_low</f>
        <v>180000000</v>
      </c>
      <c r="K1">
        <f>MC_Tree_1!MC_BP_C_early_entry_share_T_early_high</f>
        <v>0.35</v>
      </c>
      <c r="L1">
        <f>MC_Tree_1!MC_BV_C_early_entry_share_T_early_high</f>
        <v>500000000</v>
      </c>
      <c r="M1">
        <f>MC_Tree_1!MC_BP_C_early_entry_share_T_early_comp</f>
        <v>0.4</v>
      </c>
      <c r="N1">
        <f>MC_Tree_1!MC_BV_C_early_entry_share_T_early_comp</f>
        <v>300000000</v>
      </c>
      <c r="O1">
        <f>MC_Tree_1!MC_BP_C_early_entry_share_T_early_multi</f>
        <v>0.25</v>
      </c>
      <c r="P1">
        <f>MC_Tree_1!MC_BV_C_early_entry_share_T_early_multi</f>
        <v>150000000</v>
      </c>
      <c r="Q1">
        <f>MC_Tree_1!MC_BP_C_injunction_settle_T_settle_favor</f>
        <v>0.35</v>
      </c>
      <c r="R1">
        <f>MC_Tree_1!MC_BV_C_injunction_settle_T_settle_favor</f>
        <v>350000000</v>
      </c>
      <c r="S1">
        <f>MC_Tree_1!MC_BP_C_injunction_settle_T_settle_delayed</f>
        <v>0.45</v>
      </c>
      <c r="T1">
        <f>MC_Tree_1!MC_BV_C_injunction_settle_T_settle_delayed</f>
        <v>150000000</v>
      </c>
      <c r="U1">
        <f>MC_Tree_1!MC_BP_C_injunction_settle_T_settle_no_deal</f>
        <v>0.2</v>
      </c>
      <c r="V1">
        <f>MC_Tree_1!MC_BV_C_injunction_settle_T_settle_no_deal</f>
        <v>30000000</v>
      </c>
      <c r="W1">
        <f>MC_Tree_1!MC_BP_C_interch_nosue_high_T_nosue_high_interch</f>
        <v>0.4</v>
      </c>
      <c r="X1">
        <f>MC_Tree_1!MC_BV_C_interch_nosue_high_T_nosue_high_interch</f>
        <v>800000000</v>
      </c>
      <c r="Y1">
        <f>MC_Tree_1!MC_BP_C_interch_nosue_high_T_nosue_high_biosim</f>
        <v>0.6</v>
      </c>
      <c r="Z1">
        <f>MC_Tree_1!MC_BV_C_interch_nosue_high_T_nosue_high_biosim</f>
        <v>550000000</v>
      </c>
      <c r="AA1">
        <f>MC_Tree_1!MC_BP_C_license_market_T_license_strong</f>
        <v>0.35</v>
      </c>
      <c r="AB1">
        <f>MC_Tree_1!MC_BV_C_license_market_T_license_strong</f>
        <v>350000000</v>
      </c>
      <c r="AC1">
        <f>MC_Tree_1!MC_BP_C_license_market_T_license_moderate</f>
        <v>0.4</v>
      </c>
      <c r="AD1">
        <f>MC_Tree_1!MC_BV_C_license_market_T_license_moderate</f>
        <v>180000000</v>
      </c>
      <c r="AE1">
        <f>MC_Tree_1!MC_BP_C_license_market_T_license_weak</f>
        <v>0.25</v>
      </c>
      <c r="AF1">
        <f>MC_Tree_1!MC_BV_C_license_market_T_license_weak</f>
        <v>60000000</v>
      </c>
      <c r="AG1">
        <f>MC_Tree_1!MC_BP_C_license_terms_C_license_market</f>
        <v>0.3</v>
      </c>
      <c r="AH1">
        <f>MC_Tree_1!MC_BV_C_license_terms_C_license_market</f>
        <v>0</v>
      </c>
      <c r="AI1">
        <f>MC_Tree_1!MC_BP_C_license_terms_T_nonexcl_license</f>
        <v>0.4</v>
      </c>
      <c r="AJ1">
        <f>MC_Tree_1!MC_BV_C_license_terms_T_nonexcl_license</f>
        <v>120000000</v>
      </c>
      <c r="AK1">
        <f>MC_Tree_1!MC_BP_C_license_terms_T_no_deal</f>
        <v>0.3</v>
      </c>
      <c r="AL1">
        <f>MC_Tree_1!MC_BV_C_license_terms_T_no_deal</f>
        <v>0</v>
      </c>
      <c r="AM1">
        <f>MC_Tree_1!MC_BP_C_patent_lit_C_atrisk_market</f>
        <v>0.15</v>
      </c>
      <c r="AN1">
        <f>MC_Tree_1!MC_BV_C_patent_lit_C_atrisk_market</f>
        <v>0</v>
      </c>
      <c r="AO1">
        <f>MC_Tree_1!MC_BP_C_patent_lit_D_injunction</f>
        <v>0.25</v>
      </c>
      <c r="AP1">
        <f>MC_Tree_1!MC_BV_C_patent_lit_D_injunction</f>
        <v>0</v>
      </c>
      <c r="AQ1">
        <f>MC_Tree_1!MC_BP_C_patent_lit_D_settle_or_fight</f>
        <v>0.6</v>
      </c>
      <c r="AR1">
        <f>MC_Tree_1!MC_BV_C_patent_lit_D_settle_or_fight</f>
        <v>0</v>
      </c>
      <c r="AS1">
        <f>MC_Tree_1!MC_BP_C_price_erosion_low_r_T_low_r_mild</f>
        <v>0.3</v>
      </c>
      <c r="AT1">
        <f>MC_Tree_1!MC_BV_C_price_erosion_low_r_T_low_r_mild</f>
        <v>600000000</v>
      </c>
      <c r="AU1">
        <f>MC_Tree_1!MC_BP_C_price_erosion_low_r_T_low_r_moderate</f>
        <v>0.45</v>
      </c>
      <c r="AV1">
        <f>MC_Tree_1!MC_BV_C_price_erosion_low_r_T_low_r_moderate</f>
        <v>400000000</v>
      </c>
      <c r="AW1">
        <f>MC_Tree_1!MC_BP_C_price_erosion_low_r_T_low_r_severe</f>
        <v>0.25</v>
      </c>
      <c r="AX1">
        <f>MC_Tree_1!MC_BV_C_price_erosion_low_r_T_low_r_severe</f>
        <v>200000000</v>
      </c>
      <c r="AY1">
        <f>MC_Tree_1!MC_BP_C_royalty_terms_C_price_erosion_low_r</f>
        <v>0.25</v>
      </c>
      <c r="AZ1">
        <f>MC_Tree_1!MC_BV_C_royalty_terms_C_price_erosion_low_r</f>
        <v>0</v>
      </c>
      <c r="BA1">
        <f>MC_Tree_1!MC_BP_C_royalty_terms_T_royalty_mod</f>
        <v>0.5</v>
      </c>
      <c r="BB1">
        <f>MC_Tree_1!MC_BV_C_royalty_terms_T_royalty_mod</f>
        <v>300000000</v>
      </c>
      <c r="BC1">
        <f>MC_Tree_1!MC_BP_C_royalty_terms_T_royalty_high</f>
        <v>0.25</v>
      </c>
      <c r="BD1">
        <f>MC_Tree_1!MC_BV_C_royalty_terms_T_royalty_high</f>
        <v>150000000</v>
      </c>
      <c r="BE1">
        <f>MC_Tree_1!MC_BP_C_settlement_C_early_entry_share</f>
        <v>0.25</v>
      </c>
      <c r="BF1">
        <f>MC_Tree_1!MC_BV_C_settlement_C_early_entry_share</f>
        <v>0</v>
      </c>
      <c r="BG1">
        <f>MC_Tree_1!MC_BP_C_settlement_T_mid_settle</f>
        <v>0.45</v>
      </c>
      <c r="BH1">
        <f>MC_Tree_1!MC_BV_C_settlement_T_mid_settle</f>
        <v>200000000</v>
      </c>
      <c r="BI1">
        <f>MC_Tree_1!MC_BP_C_settlement_T_late_settle</f>
        <v>0.3</v>
      </c>
      <c r="BJ1">
        <f>MC_Tree_1!MC_BV_C_settlement_T_late_settle</f>
        <v>80000000</v>
      </c>
      <c r="BK1">
        <f>MC_Tree_1!MC_BP_C_trial_outcome_C_win_market</f>
        <v>0.35</v>
      </c>
      <c r="BL1">
        <f>MC_Tree_1!MC_BV_C_trial_outcome_C_win_market</f>
        <v>0</v>
      </c>
      <c r="BM1">
        <f>MC_Tree_1!MC_BP_C_trial_outcome_T_partial_win</f>
        <v>0.25</v>
      </c>
      <c r="BN1">
        <f>MC_Tree_1!MC_BV_C_trial_outcome_T_partial_win</f>
        <v>250000000</v>
      </c>
      <c r="BO1">
        <f>MC_Tree_1!MC_BP_C_trial_outcome_T_trial_lose</f>
        <v>0.4</v>
      </c>
      <c r="BP1">
        <f>MC_Tree_1!MC_BV_C_trial_outcome_T_trial_lose</f>
        <v>-200000000</v>
      </c>
      <c r="BQ1">
        <f>MC_Tree_1!MC_BP_C_win_market_T_win_dominant</f>
        <v>0.3</v>
      </c>
      <c r="BR1">
        <f>MC_Tree_1!MC_BV_C_win_market_T_win_dominant</f>
        <v>700000000</v>
      </c>
      <c r="BS1">
        <f>MC_Tree_1!MC_BP_C_win_market_T_win_competitive</f>
        <v>0.5</v>
      </c>
      <c r="BT1">
        <f>MC_Tree_1!MC_BV_C_win_market_T_win_competitive</f>
        <v>450000000</v>
      </c>
      <c r="BU1">
        <f>MC_Tree_1!MC_BP_C_win_market_T_win_crowded</f>
        <v>0.2</v>
      </c>
      <c r="BV1">
        <f>MC_Tree_1!MC_BV_C_win_market_T_win_crowded</f>
        <v>200000000</v>
      </c>
      <c r="BW1">
        <f>MC_Tree_1!MC_BV_D_injunction_C_appeal</f>
        <v>-15000000</v>
      </c>
      <c r="BX1">
        <f>MC_Tree_1!MC_BV_D_injunction_C_injunction_settle</f>
        <v>0</v>
      </c>
      <c r="BY1">
        <f>MC_Tree_1!MC_BV_D_injunction_T_withdraw</f>
        <v>-20000000</v>
      </c>
      <c r="BZ1">
        <f>MC_Tree_1!MC_BV_D_root_C_patent_lit</f>
        <v>-150000000</v>
      </c>
      <c r="CA1">
        <f>MC_Tree_1!MC_BV_D_root_C_settlement</f>
        <v>-80000000</v>
      </c>
      <c r="CB1">
        <f>MC_Tree_1!MC_BV_D_root_C_license_terms</f>
        <v>-30000000</v>
      </c>
      <c r="CC1">
        <f>MC_Tree_1!MC_BV_D_root_T_no_entry</f>
        <v>0</v>
      </c>
      <c r="CD1">
        <f>MC_Tree_1!MC_BV_D_settle_or_fight_C_royalty_terms</f>
        <v>-10000000</v>
      </c>
      <c r="CE1">
        <f>MC_Tree_1!MC_BV_D_settle_or_fight_C_trial_outcome</f>
        <v>-25000000</v>
      </c>
      <c r="CF1">
        <v>0</v>
      </c>
      <c r="CG1">
        <v>0</v>
      </c>
      <c r="CH1">
        <v>0</v>
      </c>
      <c r="CI1">
        <v>0</v>
      </c>
      <c r="CJ1">
        <v>0</v>
      </c>
      <c r="CK1">
        <v>0</v>
      </c>
      <c r="CL1">
        <v>0</v>
      </c>
      <c r="CM1">
        <v>0</v>
      </c>
      <c r="CN1">
        <v>0</v>
      </c>
      <c r="CO1">
        <v>0</v>
      </c>
      <c r="CP1">
        <v>0</v>
      </c>
      <c r="CQ1">
        <v>0</v>
      </c>
      <c r="CR1">
        <v>0</v>
      </c>
      <c r="CS1">
        <v>0</v>
      </c>
      <c r="CT1">
        <v>0</v>
      </c>
      <c r="CU1">
        <v>0</v>
      </c>
      <c r="CV1">
        <v>0</v>
      </c>
      <c r="CW1">
        <v>0</v>
      </c>
      <c r="CX1">
        <v>0</v>
      </c>
      <c r="CY1">
        <v>0</v>
      </c>
      <c r="CZ1">
        <v>0</v>
      </c>
      <c r="DA1">
        <v>0</v>
      </c>
      <c r="DB1">
        <v>0</v>
      </c>
      <c r="DC1">
        <v>0</v>
      </c>
      <c r="DD1">
        <v>0</v>
      </c>
      <c r="DE1">
        <v>0</v>
      </c>
      <c r="DF1">
        <v>0</v>
      </c>
      <c r="DG1">
        <v>0</v>
      </c>
      <c r="DH1">
        <v>0</v>
      </c>
      <c r="DI1">
        <v>0</v>
      </c>
      <c r="DJ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CCA1F-D072-4D23-A6C9-8259E9F1F0C6}">
  <dimension ref="B2:D55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37</v>
      </c>
    </row>
    <row r="3" spans="2:2" x14ac:dyDescent="0.45">
      <c r="B3" s="10" t="s">
        <v>38</v>
      </c>
    </row>
    <row r="5" spans="2:2" ht="15.75" x14ac:dyDescent="0.5">
      <c r="B5" s="15" t="s">
        <v>39</v>
      </c>
    </row>
    <row r="7" spans="2:2" x14ac:dyDescent="0.45">
      <c r="B7" t="s">
        <v>40</v>
      </c>
    </row>
    <row r="8" spans="2:2" x14ac:dyDescent="0.45">
      <c r="B8" t="s">
        <v>41</v>
      </c>
    </row>
    <row r="9" spans="2:2" x14ac:dyDescent="0.45">
      <c r="B9" t="s">
        <v>42</v>
      </c>
    </row>
    <row r="10" spans="2:2" x14ac:dyDescent="0.45">
      <c r="B10" t="s">
        <v>43</v>
      </c>
    </row>
    <row r="12" spans="2:2" x14ac:dyDescent="0.45">
      <c r="B12" s="8" t="s">
        <v>44</v>
      </c>
    </row>
    <row r="13" spans="2:2" x14ac:dyDescent="0.45">
      <c r="B13" t="s">
        <v>45</v>
      </c>
    </row>
    <row r="14" spans="2:2" x14ac:dyDescent="0.45">
      <c r="B14" t="s">
        <v>46</v>
      </c>
    </row>
    <row r="15" spans="2:2" x14ac:dyDescent="0.45">
      <c r="B15" t="s">
        <v>47</v>
      </c>
    </row>
    <row r="16" spans="2:2" x14ac:dyDescent="0.45">
      <c r="B16" t="s">
        <v>48</v>
      </c>
    </row>
    <row r="18" spans="2:2" x14ac:dyDescent="0.45">
      <c r="B18" s="8" t="s">
        <v>49</v>
      </c>
    </row>
    <row r="19" spans="2:2" x14ac:dyDescent="0.45">
      <c r="B19" t="s">
        <v>50</v>
      </c>
    </row>
    <row r="20" spans="2:2" x14ac:dyDescent="0.45">
      <c r="B20" t="s">
        <v>51</v>
      </c>
    </row>
    <row r="21" spans="2:2" x14ac:dyDescent="0.45">
      <c r="B21" t="s">
        <v>52</v>
      </c>
    </row>
    <row r="23" spans="2:2" x14ac:dyDescent="0.45">
      <c r="B23" s="8" t="s">
        <v>53</v>
      </c>
    </row>
    <row r="24" spans="2:2" x14ac:dyDescent="0.45">
      <c r="B24" t="s">
        <v>54</v>
      </c>
    </row>
    <row r="25" spans="2:2" x14ac:dyDescent="0.45">
      <c r="B25" t="s">
        <v>55</v>
      </c>
    </row>
    <row r="27" spans="2:2" x14ac:dyDescent="0.45">
      <c r="B27" s="8" t="s">
        <v>56</v>
      </c>
    </row>
    <row r="28" spans="2:2" x14ac:dyDescent="0.45">
      <c r="B28" t="s">
        <v>57</v>
      </c>
    </row>
    <row r="30" spans="2:2" ht="15.75" x14ac:dyDescent="0.5">
      <c r="B30" s="15" t="s">
        <v>58</v>
      </c>
    </row>
    <row r="32" spans="2:2" x14ac:dyDescent="0.45">
      <c r="B32" t="s">
        <v>59</v>
      </c>
    </row>
    <row r="33" spans="2:4" x14ac:dyDescent="0.45">
      <c r="B33" t="s">
        <v>60</v>
      </c>
    </row>
    <row r="36" spans="2:4" ht="15.75" x14ac:dyDescent="0.5">
      <c r="B36" s="15" t="s">
        <v>61</v>
      </c>
    </row>
    <row r="38" spans="2:4" x14ac:dyDescent="0.45">
      <c r="B38" s="11" t="s">
        <v>19</v>
      </c>
      <c r="C38" s="11" t="s">
        <v>20</v>
      </c>
      <c r="D38" s="11" t="s">
        <v>22</v>
      </c>
    </row>
    <row r="39" spans="2:4" x14ac:dyDescent="0.45">
      <c r="B39" s="12" t="s">
        <v>62</v>
      </c>
      <c r="C39" s="16">
        <v>150000000</v>
      </c>
      <c r="D39" s="12" t="s">
        <v>63</v>
      </c>
    </row>
    <row r="40" spans="2:4" x14ac:dyDescent="0.45">
      <c r="B40" s="12" t="s">
        <v>64</v>
      </c>
      <c r="C40" s="16">
        <v>80000000</v>
      </c>
      <c r="D40" s="12" t="s">
        <v>65</v>
      </c>
    </row>
    <row r="41" spans="2:4" x14ac:dyDescent="0.45">
      <c r="B41" s="12" t="s">
        <v>66</v>
      </c>
      <c r="C41" s="16">
        <v>30000000</v>
      </c>
      <c r="D41" s="12" t="s">
        <v>67</v>
      </c>
    </row>
    <row r="42" spans="2:4" x14ac:dyDescent="0.45">
      <c r="B42" s="12" t="s">
        <v>68</v>
      </c>
      <c r="C42" s="12" t="s">
        <v>69</v>
      </c>
      <c r="D42" s="12" t="s">
        <v>70</v>
      </c>
    </row>
    <row r="43" spans="2:4" x14ac:dyDescent="0.45">
      <c r="B43" s="12" t="s">
        <v>71</v>
      </c>
      <c r="C43" s="17">
        <v>0.85</v>
      </c>
      <c r="D43" s="12" t="s">
        <v>72</v>
      </c>
    </row>
    <row r="44" spans="2:4" x14ac:dyDescent="0.45">
      <c r="B44" s="12" t="s">
        <v>73</v>
      </c>
      <c r="C44" s="17">
        <v>0.35</v>
      </c>
      <c r="D44" s="12" t="s">
        <v>74</v>
      </c>
    </row>
    <row r="45" spans="2:4" x14ac:dyDescent="0.45">
      <c r="B45" s="12" t="s">
        <v>75</v>
      </c>
      <c r="C45" s="12" t="s">
        <v>76</v>
      </c>
      <c r="D45" s="12" t="s">
        <v>77</v>
      </c>
    </row>
    <row r="46" spans="2:4" x14ac:dyDescent="0.45">
      <c r="B46" s="12" t="s">
        <v>78</v>
      </c>
      <c r="C46" s="12" t="s">
        <v>79</v>
      </c>
      <c r="D46" s="12" t="s">
        <v>80</v>
      </c>
    </row>
    <row r="47" spans="2:4" x14ac:dyDescent="0.45">
      <c r="B47" s="12" t="s">
        <v>81</v>
      </c>
      <c r="C47" s="12" t="s">
        <v>82</v>
      </c>
      <c r="D47" s="12" t="s">
        <v>83</v>
      </c>
    </row>
    <row r="48" spans="2:4" x14ac:dyDescent="0.45">
      <c r="B48" s="12" t="s">
        <v>84</v>
      </c>
      <c r="C48" s="12" t="s">
        <v>85</v>
      </c>
      <c r="D48" s="12" t="s">
        <v>86</v>
      </c>
    </row>
    <row r="51" spans="2:2" ht="15.75" x14ac:dyDescent="0.5">
      <c r="B51" s="15" t="s">
        <v>87</v>
      </c>
    </row>
    <row r="53" spans="2:2" x14ac:dyDescent="0.45">
      <c r="B53" t="s">
        <v>88</v>
      </c>
    </row>
    <row r="54" spans="2:2" x14ac:dyDescent="0.45">
      <c r="B54" t="s">
        <v>89</v>
      </c>
    </row>
    <row r="55" spans="2:2" x14ac:dyDescent="0.45">
      <c r="B55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CADFF-BCF9-4C56-A0DB-38F38C3461CC}">
  <dimension ref="B2:H116"/>
  <sheetViews>
    <sheetView showGridLines="0" workbookViewId="0"/>
  </sheetViews>
  <sheetFormatPr defaultRowHeight="14.25" x14ac:dyDescent="0.45"/>
  <cols>
    <col min="1" max="1" width="8.59765625" customWidth="1"/>
    <col min="2" max="2" width="28.59765625" customWidth="1"/>
    <col min="3" max="3" width="38.06640625" customWidth="1"/>
    <col min="4" max="4" width="45.59765625" customWidth="1"/>
    <col min="5" max="5" width="40.59765625" customWidth="1"/>
    <col min="6" max="6" width="36.9296875" customWidth="1"/>
    <col min="7" max="7" width="41.796875" customWidth="1"/>
    <col min="8" max="8" width="35.796875" customWidth="1"/>
  </cols>
  <sheetData>
    <row r="2" spans="2:5" ht="15" customHeight="1" x14ac:dyDescent="0.55000000000000004">
      <c r="B2" s="9" t="s">
        <v>17</v>
      </c>
    </row>
    <row r="3" spans="2:5" ht="15" customHeight="1" x14ac:dyDescent="0.45">
      <c r="B3" s="10" t="s">
        <v>18</v>
      </c>
    </row>
    <row r="4" spans="2:5" ht="15" customHeight="1" x14ac:dyDescent="0.45"/>
    <row r="5" spans="2:5" ht="15" customHeight="1" x14ac:dyDescent="0.45">
      <c r="B5" s="11" t="s">
        <v>19</v>
      </c>
      <c r="C5" s="11" t="s">
        <v>20</v>
      </c>
      <c r="D5" s="11" t="s">
        <v>21</v>
      </c>
      <c r="E5" s="11" t="s">
        <v>22</v>
      </c>
    </row>
    <row r="6" spans="2:5" ht="15" customHeight="1" x14ac:dyDescent="0.45">
      <c r="B6" s="12" t="s">
        <v>23</v>
      </c>
      <c r="C6" s="13">
        <v>150000000</v>
      </c>
      <c r="D6" s="12" t="s">
        <v>24</v>
      </c>
      <c r="E6" s="12" t="s">
        <v>25</v>
      </c>
    </row>
    <row r="7" spans="2:5" ht="15" customHeight="1" x14ac:dyDescent="0.45">
      <c r="B7" s="12" t="s">
        <v>26</v>
      </c>
      <c r="C7" s="13">
        <v>80000000</v>
      </c>
      <c r="D7" s="12" t="s">
        <v>24</v>
      </c>
      <c r="E7" s="12" t="s">
        <v>27</v>
      </c>
    </row>
    <row r="8" spans="2:5" ht="15" customHeight="1" x14ac:dyDescent="0.45">
      <c r="B8" s="12" t="s">
        <v>28</v>
      </c>
      <c r="C8" s="13">
        <v>30000000</v>
      </c>
      <c r="D8" s="12" t="s">
        <v>24</v>
      </c>
      <c r="E8" s="12" t="s">
        <v>29</v>
      </c>
    </row>
    <row r="9" spans="2:5" ht="15" customHeight="1" x14ac:dyDescent="0.45">
      <c r="B9" s="12" t="s">
        <v>30</v>
      </c>
      <c r="C9" s="13">
        <v>15000000</v>
      </c>
      <c r="D9" s="12" t="s">
        <v>24</v>
      </c>
      <c r="E9" s="12" t="s">
        <v>31</v>
      </c>
    </row>
    <row r="10" spans="2:5" ht="15" customHeight="1" x14ac:dyDescent="0.45">
      <c r="B10" s="12" t="s">
        <v>32</v>
      </c>
      <c r="C10" s="13">
        <v>20000000</v>
      </c>
      <c r="D10" s="12" t="s">
        <v>24</v>
      </c>
      <c r="E10" s="12" t="s">
        <v>32</v>
      </c>
    </row>
    <row r="11" spans="2:5" ht="15" customHeight="1" x14ac:dyDescent="0.45">
      <c r="B11" s="12" t="s">
        <v>33</v>
      </c>
      <c r="C11" s="13">
        <v>10000000</v>
      </c>
      <c r="D11" s="12" t="s">
        <v>24</v>
      </c>
      <c r="E11" s="12" t="s">
        <v>34</v>
      </c>
    </row>
    <row r="12" spans="2:5" ht="15" customHeight="1" x14ac:dyDescent="0.45">
      <c r="B12" s="12" t="s">
        <v>35</v>
      </c>
      <c r="C12" s="13">
        <v>25000000</v>
      </c>
      <c r="D12" s="12" t="s">
        <v>24</v>
      </c>
      <c r="E12" s="12" t="s">
        <v>36</v>
      </c>
    </row>
    <row r="13" spans="2:5" ht="15" customHeight="1" x14ac:dyDescent="0.45"/>
    <row r="14" spans="2:5" ht="15" customHeight="1" x14ac:dyDescent="0.45"/>
    <row r="20" spans="3:7" ht="15" customHeight="1" x14ac:dyDescent="0.45">
      <c r="F20" s="5">
        <v>0.4</v>
      </c>
      <c r="G20" s="1">
        <f>_xll.MC_NodeProbability(_MC_Calc_1,"T_nosue_high_interch")</f>
        <v>1.7999999999999999E-2</v>
      </c>
    </row>
    <row r="21" spans="3:7" ht="15" customHeight="1" x14ac:dyDescent="0.45">
      <c r="F21" s="7">
        <v>800000000</v>
      </c>
      <c r="G21" s="6">
        <f>_xll.MC_NodeValue(_MC_Calc_1,"T_nosue_high_interch")</f>
        <v>650000000</v>
      </c>
    </row>
    <row r="22" spans="3:7" ht="15" customHeight="1" x14ac:dyDescent="0.45">
      <c r="E22" s="5">
        <v>0.3</v>
      </c>
      <c r="F22" s="2" t="s">
        <v>1</v>
      </c>
    </row>
    <row r="23" spans="3:7" ht="15" customHeight="1" x14ac:dyDescent="0.45">
      <c r="E23" s="7">
        <v>0</v>
      </c>
      <c r="F23" s="6">
        <f>_xll.MC_NodeValue(_MC_Calc_1,"C_interch_nosue_high")</f>
        <v>500000000</v>
      </c>
    </row>
    <row r="24" spans="3:7" ht="15" customHeight="1" x14ac:dyDescent="0.45">
      <c r="F24" s="5">
        <v>0.6</v>
      </c>
      <c r="G24" s="1">
        <f>_xll.MC_NodeProbability(_MC_Calc_1,"T_nosue_high_biosim")</f>
        <v>2.7E-2</v>
      </c>
    </row>
    <row r="25" spans="3:7" ht="15" customHeight="1" x14ac:dyDescent="0.45">
      <c r="F25" s="7">
        <v>550000000</v>
      </c>
      <c r="G25" s="6">
        <f>_xll.MC_NodeValue(_MC_Calc_1,"T_nosue_high_biosim")</f>
        <v>400000000</v>
      </c>
    </row>
    <row r="26" spans="3:7" ht="15" customHeight="1" x14ac:dyDescent="0.45">
      <c r="D26" s="5">
        <v>0.15</v>
      </c>
      <c r="E26" s="2" t="s">
        <v>2</v>
      </c>
    </row>
    <row r="27" spans="3:7" ht="15" customHeight="1" x14ac:dyDescent="0.45">
      <c r="D27" s="7">
        <v>0</v>
      </c>
      <c r="E27" s="6">
        <f>_xll.MC_NodeValue(_MC_Calc_1,"C_atrisk_market")</f>
        <v>270000000</v>
      </c>
    </row>
    <row r="28" spans="3:7" ht="15" customHeight="1" x14ac:dyDescent="0.45">
      <c r="E28" s="5">
        <v>0.45</v>
      </c>
      <c r="F28" s="1">
        <f>_xll.MC_NodeProbability(_MC_Calc_1,"T_atrisk_nosue_mod")</f>
        <v>6.7500000000000004E-2</v>
      </c>
    </row>
    <row r="29" spans="3:7" ht="15" customHeight="1" x14ac:dyDescent="0.45">
      <c r="E29" s="7">
        <v>400000000</v>
      </c>
      <c r="F29" s="6">
        <f>_xll.MC_NodeValue(_MC_Calc_1,"T_atrisk_nosue_mod")</f>
        <v>250000000</v>
      </c>
    </row>
    <row r="30" spans="3:7" ht="15" customHeight="1" x14ac:dyDescent="0.45">
      <c r="E30" s="5">
        <v>0.25</v>
      </c>
      <c r="F30" s="1">
        <f>_xll.MC_NodeProbability(_MC_Calc_1,"T_atrisk_nosue_low")</f>
        <v>3.7499999999999999E-2</v>
      </c>
    </row>
    <row r="31" spans="3:7" ht="15" customHeight="1" x14ac:dyDescent="0.45">
      <c r="E31" s="7">
        <v>180000000</v>
      </c>
      <c r="F31" s="6">
        <f>_xll.MC_NodeValue(_MC_Calc_1,"T_atrisk_nosue_low")</f>
        <v>30000000</v>
      </c>
    </row>
    <row r="32" spans="3:7" ht="15" customHeight="1" x14ac:dyDescent="0.45">
      <c r="C32" s="4" t="str">
        <f>_xll.MC_NodeDecision(_MC_Calc_1,"C_patent_lit")</f>
        <v>optimal</v>
      </c>
      <c r="D32" s="2" t="s">
        <v>3</v>
      </c>
    </row>
    <row r="33" spans="3:7" ht="15" customHeight="1" x14ac:dyDescent="0.45">
      <c r="C33" s="7">
        <f>-AtriskLaunchCost</f>
        <v>-150000000</v>
      </c>
      <c r="D33" s="6">
        <f>_xll.MC_NodeValue(_MC_Calc_1,"C_patent_lit")</f>
        <v>130000000</v>
      </c>
    </row>
    <row r="34" spans="3:7" ht="15" customHeight="1" x14ac:dyDescent="0.45">
      <c r="F34" s="5">
        <v>0.3</v>
      </c>
      <c r="G34" s="1">
        <f>_xll.MC_NodeProbability(_MC_Calc_1,"T_appeal_win")</f>
        <v>7.4999999999999997E-2</v>
      </c>
    </row>
    <row r="35" spans="3:7" ht="15" customHeight="1" x14ac:dyDescent="0.45">
      <c r="F35" s="7">
        <v>450000000</v>
      </c>
      <c r="G35" s="6">
        <f>_xll.MC_NodeValue(_MC_Calc_1,"T_appeal_win")</f>
        <v>285000000</v>
      </c>
    </row>
    <row r="36" spans="3:7" ht="15" customHeight="1" x14ac:dyDescent="0.45">
      <c r="E36" s="4" t="str">
        <f>_xll.MC_NodeDecision(_MC_Calc_1,"C_appeal")</f>
        <v/>
      </c>
      <c r="F36" s="2" t="s">
        <v>4</v>
      </c>
    </row>
    <row r="37" spans="3:7" ht="15" customHeight="1" x14ac:dyDescent="0.45">
      <c r="E37" s="7">
        <f>-AppealInjunctionCost</f>
        <v>-15000000</v>
      </c>
      <c r="F37" s="6">
        <f>_xll.MC_NodeValue(_MC_Calc_1,"C_appeal")</f>
        <v>5000000</v>
      </c>
    </row>
    <row r="38" spans="3:7" ht="15" customHeight="1" x14ac:dyDescent="0.45">
      <c r="F38" s="5">
        <v>0.7</v>
      </c>
      <c r="G38" s="1">
        <f>_xll.MC_NodeProbability(_MC_Calc_1,"T_appeal_lose")</f>
        <v>0.17499999999999999</v>
      </c>
    </row>
    <row r="39" spans="3:7" ht="15" customHeight="1" x14ac:dyDescent="0.45">
      <c r="F39" s="7">
        <v>50000000</v>
      </c>
      <c r="G39" s="6">
        <f>_xll.MC_NodeValue(_MC_Calc_1,"T_appeal_lose")</f>
        <v>-115000000</v>
      </c>
    </row>
    <row r="40" spans="3:7" ht="15" customHeight="1" x14ac:dyDescent="0.45">
      <c r="D40" s="5">
        <v>0.25</v>
      </c>
      <c r="E40" s="3" t="s">
        <v>5</v>
      </c>
    </row>
    <row r="41" spans="3:7" ht="15" customHeight="1" x14ac:dyDescent="0.45">
      <c r="D41" s="7">
        <v>0</v>
      </c>
      <c r="E41" s="6">
        <f>_xll.MC_NodeValue(_MC_Calc_1,"D_injunction")</f>
        <v>46000000</v>
      </c>
    </row>
    <row r="42" spans="3:7" ht="15" customHeight="1" x14ac:dyDescent="0.45">
      <c r="F42" s="5">
        <v>0.35</v>
      </c>
      <c r="G42" s="1">
        <f>_xll.MC_NodeProbability(_MC_Calc_1,"T_settle_favor")</f>
        <v>8.7499999999999994E-2</v>
      </c>
    </row>
    <row r="43" spans="3:7" ht="15" customHeight="1" x14ac:dyDescent="0.45">
      <c r="F43" s="7">
        <v>350000000</v>
      </c>
      <c r="G43" s="6">
        <f>_xll.MC_NodeValue(_MC_Calc_1,"T_settle_favor")</f>
        <v>200000000</v>
      </c>
    </row>
    <row r="44" spans="3:7" ht="15" customHeight="1" x14ac:dyDescent="0.45">
      <c r="E44" s="4" t="str">
        <f>_xll.MC_NodeDecision(_MC_Calc_1,"C_injunction_settle")</f>
        <v>optimal</v>
      </c>
      <c r="F44" s="2" t="s">
        <v>6</v>
      </c>
    </row>
    <row r="45" spans="3:7" ht="15" customHeight="1" x14ac:dyDescent="0.45">
      <c r="E45" s="7">
        <v>0</v>
      </c>
      <c r="F45" s="6">
        <f>_xll.MC_NodeValue(_MC_Calc_1,"C_injunction_settle")</f>
        <v>46000000</v>
      </c>
    </row>
    <row r="46" spans="3:7" ht="15" customHeight="1" x14ac:dyDescent="0.45">
      <c r="F46" s="5">
        <v>0.45</v>
      </c>
      <c r="G46" s="1">
        <f>_xll.MC_NodeProbability(_MC_Calc_1,"T_settle_delayed")</f>
        <v>0.1125</v>
      </c>
    </row>
    <row r="47" spans="3:7" ht="15" customHeight="1" x14ac:dyDescent="0.45">
      <c r="F47" s="7">
        <v>150000000</v>
      </c>
      <c r="G47" s="6">
        <f>_xll.MC_NodeValue(_MC_Calc_1,"T_settle_delayed")</f>
        <v>0</v>
      </c>
    </row>
    <row r="48" spans="3:7" ht="15" customHeight="1" x14ac:dyDescent="0.45">
      <c r="F48" s="5">
        <v>0.2</v>
      </c>
      <c r="G48" s="1">
        <f>_xll.MC_NodeProbability(_MC_Calc_1,"T_settle_no_deal")</f>
        <v>0.05</v>
      </c>
    </row>
    <row r="49" spans="5:8" ht="15" customHeight="1" x14ac:dyDescent="0.45">
      <c r="F49" s="7">
        <v>30000000</v>
      </c>
      <c r="G49" s="6">
        <f>_xll.MC_NodeValue(_MC_Calc_1,"T_settle_no_deal")</f>
        <v>-120000000</v>
      </c>
    </row>
    <row r="50" spans="5:8" ht="15" customHeight="1" x14ac:dyDescent="0.45">
      <c r="E50" s="4" t="str">
        <f>_xll.MC_NodeDecision(_MC_Calc_1,"T_withdraw")</f>
        <v/>
      </c>
      <c r="F50" s="1">
        <f>_xll.MC_NodeProbability(_MC_Calc_1,"T_withdraw")</f>
        <v>0.25</v>
      </c>
    </row>
    <row r="51" spans="5:8" ht="15" customHeight="1" x14ac:dyDescent="0.45">
      <c r="E51" s="7">
        <f>-WithdrawFromMarketCost</f>
        <v>-20000000</v>
      </c>
      <c r="F51" s="6">
        <f>_xll.MC_NodeValue(_MC_Calc_1,"T_withdraw")</f>
        <v>-170000000</v>
      </c>
    </row>
    <row r="52" spans="5:8" ht="15" customHeight="1" x14ac:dyDescent="0.45">
      <c r="G52" s="5">
        <v>0.3</v>
      </c>
      <c r="H52" s="1">
        <f>_xll.MC_NodeProbability(_MC_Calc_1,"T_low_r_mild")</f>
        <v>4.4999999999999998E-2</v>
      </c>
    </row>
    <row r="53" spans="5:8" ht="15" customHeight="1" x14ac:dyDescent="0.45">
      <c r="G53" s="7">
        <v>600000000</v>
      </c>
      <c r="H53" s="6">
        <f>_xll.MC_NodeValue(_MC_Calc_1,"T_low_r_mild")</f>
        <v>440000000</v>
      </c>
    </row>
    <row r="54" spans="5:8" ht="15" customHeight="1" x14ac:dyDescent="0.45">
      <c r="F54" s="5">
        <v>0.25</v>
      </c>
      <c r="G54" s="2" t="s">
        <v>7</v>
      </c>
    </row>
    <row r="55" spans="5:8" ht="15" customHeight="1" x14ac:dyDescent="0.45">
      <c r="F55" s="7">
        <v>0</v>
      </c>
      <c r="G55" s="6">
        <f>_xll.MC_NodeValue(_MC_Calc_1,"C_price_erosion_low_r")</f>
        <v>250000000</v>
      </c>
    </row>
    <row r="56" spans="5:8" ht="15" customHeight="1" x14ac:dyDescent="0.45">
      <c r="G56" s="5">
        <v>0.45</v>
      </c>
      <c r="H56" s="1">
        <f>_xll.MC_NodeProbability(_MC_Calc_1,"T_low_r_moderate")</f>
        <v>6.7500000000000004E-2</v>
      </c>
    </row>
    <row r="57" spans="5:8" ht="15" customHeight="1" x14ac:dyDescent="0.45">
      <c r="G57" s="7">
        <v>400000000</v>
      </c>
      <c r="H57" s="6">
        <f>_xll.MC_NodeValue(_MC_Calc_1,"T_low_r_moderate")</f>
        <v>240000000</v>
      </c>
    </row>
    <row r="58" spans="5:8" ht="15" customHeight="1" x14ac:dyDescent="0.45">
      <c r="G58" s="5">
        <v>0.25</v>
      </c>
      <c r="H58" s="1">
        <f>_xll.MC_NodeProbability(_MC_Calc_1,"T_low_r_severe")</f>
        <v>3.7499999999999999E-2</v>
      </c>
    </row>
    <row r="59" spans="5:8" ht="15" customHeight="1" x14ac:dyDescent="0.45">
      <c r="G59" s="7">
        <v>200000000</v>
      </c>
      <c r="H59" s="6">
        <f>_xll.MC_NodeValue(_MC_Calc_1,"T_low_r_severe")</f>
        <v>40000000</v>
      </c>
    </row>
    <row r="60" spans="5:8" ht="15" customHeight="1" x14ac:dyDescent="0.45">
      <c r="E60" s="4" t="str">
        <f>_xll.MC_NodeDecision(_MC_Calc_1,"C_royalty_terms")</f>
        <v>optimal</v>
      </c>
      <c r="F60" s="2" t="s">
        <v>8</v>
      </c>
    </row>
    <row r="61" spans="5:8" ht="15" customHeight="1" x14ac:dyDescent="0.45">
      <c r="E61" s="7">
        <f>-SettlePayRoyaltyCost</f>
        <v>-10000000</v>
      </c>
      <c r="F61" s="6">
        <f>_xll.MC_NodeValue(_MC_Calc_1,"C_royalty_terms")</f>
        <v>130000000</v>
      </c>
    </row>
    <row r="62" spans="5:8" ht="15" customHeight="1" x14ac:dyDescent="0.45">
      <c r="F62" s="5">
        <v>0.5</v>
      </c>
      <c r="G62" s="1">
        <f>_xll.MC_NodeProbability(_MC_Calc_1,"T_royalty_mod")</f>
        <v>0.3</v>
      </c>
    </row>
    <row r="63" spans="5:8" ht="15" customHeight="1" x14ac:dyDescent="0.45">
      <c r="F63" s="7">
        <v>300000000</v>
      </c>
      <c r="G63" s="6">
        <f>_xll.MC_NodeValue(_MC_Calc_1,"T_royalty_mod")</f>
        <v>140000000</v>
      </c>
    </row>
    <row r="64" spans="5:8" ht="15" customHeight="1" x14ac:dyDescent="0.45">
      <c r="F64" s="5">
        <v>0.25</v>
      </c>
      <c r="G64" s="1">
        <f>_xll.MC_NodeProbability(_MC_Calc_1,"T_royalty_high")</f>
        <v>0.15</v>
      </c>
    </row>
    <row r="65" spans="4:8" ht="15" customHeight="1" x14ac:dyDescent="0.45">
      <c r="F65" s="7">
        <v>150000000</v>
      </c>
      <c r="G65" s="6">
        <f>_xll.MC_NodeValue(_MC_Calc_1,"T_royalty_high")</f>
        <v>-10000000</v>
      </c>
    </row>
    <row r="66" spans="4:8" ht="15" customHeight="1" x14ac:dyDescent="0.45">
      <c r="D66" s="5">
        <v>0.6</v>
      </c>
      <c r="E66" s="3" t="s">
        <v>9</v>
      </c>
    </row>
    <row r="67" spans="4:8" ht="15" customHeight="1" x14ac:dyDescent="0.45">
      <c r="D67" s="7">
        <v>0</v>
      </c>
      <c r="E67" s="6">
        <f>_xll.MC_NodeValue(_MC_Calc_1,"D_settle_or_fight")</f>
        <v>130000000</v>
      </c>
    </row>
    <row r="68" spans="4:8" ht="15" customHeight="1" x14ac:dyDescent="0.45">
      <c r="G68" s="5">
        <v>0.3</v>
      </c>
      <c r="H68" s="1">
        <f>_xll.MC_NodeProbability(_MC_Calc_1,"T_win_dominant")</f>
        <v>6.3E-2</v>
      </c>
    </row>
    <row r="69" spans="4:8" ht="15" customHeight="1" x14ac:dyDescent="0.45">
      <c r="G69" s="7">
        <v>700000000</v>
      </c>
      <c r="H69" s="6">
        <f>_xll.MC_NodeValue(_MC_Calc_1,"T_win_dominant")</f>
        <v>525000000</v>
      </c>
    </row>
    <row r="70" spans="4:8" ht="15" customHeight="1" x14ac:dyDescent="0.45">
      <c r="F70" s="5">
        <v>0.35</v>
      </c>
      <c r="G70" s="2" t="s">
        <v>10</v>
      </c>
    </row>
    <row r="71" spans="4:8" ht="15" customHeight="1" x14ac:dyDescent="0.45">
      <c r="F71" s="7">
        <v>0</v>
      </c>
      <c r="G71" s="6">
        <f>_xll.MC_NodeValue(_MC_Calc_1,"C_win_market")</f>
        <v>300000000</v>
      </c>
    </row>
    <row r="72" spans="4:8" ht="15" customHeight="1" x14ac:dyDescent="0.45">
      <c r="G72" s="5">
        <v>0.5</v>
      </c>
      <c r="H72" s="1">
        <f>_xll.MC_NodeProbability(_MC_Calc_1,"T_win_competitive")</f>
        <v>0.105</v>
      </c>
    </row>
    <row r="73" spans="4:8" ht="15" customHeight="1" x14ac:dyDescent="0.45">
      <c r="G73" s="7">
        <v>450000000</v>
      </c>
      <c r="H73" s="6">
        <f>_xll.MC_NodeValue(_MC_Calc_1,"T_win_competitive")</f>
        <v>275000000</v>
      </c>
    </row>
    <row r="74" spans="4:8" ht="15" customHeight="1" x14ac:dyDescent="0.45">
      <c r="G74" s="5">
        <v>0.2</v>
      </c>
      <c r="H74" s="1">
        <f>_xll.MC_NodeProbability(_MC_Calc_1,"T_win_crowded")</f>
        <v>4.2000000000000003E-2</v>
      </c>
    </row>
    <row r="75" spans="4:8" ht="15" customHeight="1" x14ac:dyDescent="0.45">
      <c r="G75" s="7">
        <v>200000000</v>
      </c>
      <c r="H75" s="6">
        <f>_xll.MC_NodeValue(_MC_Calc_1,"T_win_crowded")</f>
        <v>25000000</v>
      </c>
    </row>
    <row r="76" spans="4:8" ht="15" customHeight="1" x14ac:dyDescent="0.45">
      <c r="E76" s="4" t="str">
        <f>_xll.MC_NodeDecision(_MC_Calc_1,"C_trial_outcome")</f>
        <v/>
      </c>
      <c r="F76" s="2" t="s">
        <v>11</v>
      </c>
    </row>
    <row r="77" spans="4:8" ht="15" customHeight="1" x14ac:dyDescent="0.45">
      <c r="E77" s="7">
        <f>-FightInCourtCost</f>
        <v>-25000000</v>
      </c>
      <c r="F77" s="6">
        <f>_xll.MC_NodeValue(_MC_Calc_1,"C_trial_outcome")</f>
        <v>-26250000</v>
      </c>
    </row>
    <row r="78" spans="4:8" ht="15" customHeight="1" x14ac:dyDescent="0.45">
      <c r="F78" s="5">
        <v>0.25</v>
      </c>
      <c r="G78" s="1">
        <f>_xll.MC_NodeProbability(_MC_Calc_1,"T_partial_win")</f>
        <v>0.15</v>
      </c>
    </row>
    <row r="79" spans="4:8" ht="15" customHeight="1" x14ac:dyDescent="0.45">
      <c r="F79" s="7">
        <v>250000000</v>
      </c>
      <c r="G79" s="6">
        <f>_xll.MC_NodeValue(_MC_Calc_1,"T_partial_win")</f>
        <v>75000000</v>
      </c>
    </row>
    <row r="80" spans="4:8" ht="15" customHeight="1" x14ac:dyDescent="0.45">
      <c r="F80" s="5">
        <v>0.4</v>
      </c>
      <c r="G80" s="1">
        <f>_xll.MC_NodeProbability(_MC_Calc_1,"T_trial_lose")</f>
        <v>0.24</v>
      </c>
    </row>
    <row r="81" spans="3:7" ht="15" customHeight="1" x14ac:dyDescent="0.45">
      <c r="F81" s="7">
        <v>-200000000</v>
      </c>
      <c r="G81" s="6">
        <f>_xll.MC_NodeValue(_MC_Calc_1,"T_trial_lose")</f>
        <v>-375000000</v>
      </c>
    </row>
    <row r="82" spans="3:7" ht="15" customHeight="1" x14ac:dyDescent="0.45">
      <c r="C82" s="3" t="s">
        <v>12</v>
      </c>
    </row>
    <row r="83" spans="3:7" ht="15" customHeight="1" x14ac:dyDescent="0.45">
      <c r="C83" s="6">
        <f>_xll.MC_NodeValue(_MC_Calc_1,"D_root")</f>
        <v>130000000</v>
      </c>
    </row>
    <row r="84" spans="3:7" ht="15" customHeight="1" x14ac:dyDescent="0.45">
      <c r="E84" s="5">
        <v>0.35</v>
      </c>
      <c r="F84" s="1">
        <f>_xll.MC_NodeProbability(_MC_Calc_1,"T_early_high")</f>
        <v>8.7499999999999994E-2</v>
      </c>
    </row>
    <row r="85" spans="3:7" ht="15" customHeight="1" x14ac:dyDescent="0.45">
      <c r="E85" s="7">
        <v>500000000</v>
      </c>
      <c r="F85" s="6">
        <f>_xll.MC_NodeValue(_MC_Calc_1,"T_early_high")</f>
        <v>420000000</v>
      </c>
    </row>
    <row r="86" spans="3:7" ht="15" customHeight="1" x14ac:dyDescent="0.45">
      <c r="D86" s="5">
        <v>0.25</v>
      </c>
      <c r="E86" s="2" t="s">
        <v>13</v>
      </c>
    </row>
    <row r="87" spans="3:7" ht="15" customHeight="1" x14ac:dyDescent="0.45">
      <c r="D87" s="7">
        <v>0</v>
      </c>
      <c r="E87" s="6">
        <f>_xll.MC_NodeValue(_MC_Calc_1,"C_early_entry_share")</f>
        <v>252500000</v>
      </c>
    </row>
    <row r="88" spans="3:7" ht="15" customHeight="1" x14ac:dyDescent="0.45">
      <c r="E88" s="5">
        <v>0.4</v>
      </c>
      <c r="F88" s="1">
        <f>_xll.MC_NodeProbability(_MC_Calc_1,"T_early_comp")</f>
        <v>0.1</v>
      </c>
    </row>
    <row r="89" spans="3:7" ht="15" customHeight="1" x14ac:dyDescent="0.45">
      <c r="E89" s="7">
        <v>300000000</v>
      </c>
      <c r="F89" s="6">
        <f>_xll.MC_NodeValue(_MC_Calc_1,"T_early_comp")</f>
        <v>220000000</v>
      </c>
    </row>
    <row r="90" spans="3:7" ht="15" customHeight="1" x14ac:dyDescent="0.45">
      <c r="E90" s="5">
        <v>0.25</v>
      </c>
      <c r="F90" s="1">
        <f>_xll.MC_NodeProbability(_MC_Calc_1,"T_early_multi")</f>
        <v>6.25E-2</v>
      </c>
    </row>
    <row r="91" spans="3:7" ht="15" customHeight="1" x14ac:dyDescent="0.45">
      <c r="E91" s="7">
        <v>150000000</v>
      </c>
      <c r="F91" s="6">
        <f>_xll.MC_NodeValue(_MC_Calc_1,"T_early_multi")</f>
        <v>70000000</v>
      </c>
    </row>
    <row r="92" spans="3:7" ht="15" customHeight="1" x14ac:dyDescent="0.45">
      <c r="C92" s="4" t="str">
        <f>_xll.MC_NodeDecision(_MC_Calc_1,"C_settlement")</f>
        <v/>
      </c>
      <c r="D92" s="2" t="s">
        <v>14</v>
      </c>
    </row>
    <row r="93" spans="3:7" ht="15" customHeight="1" x14ac:dyDescent="0.45">
      <c r="C93" s="7">
        <f>-WaitForPatentSettlementCost</f>
        <v>-80000000</v>
      </c>
      <c r="D93" s="6">
        <f>_xll.MC_NodeValue(_MC_Calc_1,"C_settlement")</f>
        <v>117125000</v>
      </c>
    </row>
    <row r="94" spans="3:7" ht="15" customHeight="1" x14ac:dyDescent="0.45">
      <c r="D94" s="5">
        <v>0.45</v>
      </c>
      <c r="E94" s="1">
        <f>_xll.MC_NodeProbability(_MC_Calc_1,"T_mid_settle")</f>
        <v>0.45</v>
      </c>
    </row>
    <row r="95" spans="3:7" ht="15" customHeight="1" x14ac:dyDescent="0.45">
      <c r="D95" s="7">
        <v>200000000</v>
      </c>
      <c r="E95" s="6">
        <f>_xll.MC_NodeValue(_MC_Calc_1,"T_mid_settle")</f>
        <v>120000000</v>
      </c>
    </row>
    <row r="96" spans="3:7" ht="15" customHeight="1" x14ac:dyDescent="0.45">
      <c r="D96" s="5">
        <v>0.3</v>
      </c>
      <c r="E96" s="1">
        <f>_xll.MC_NodeProbability(_MC_Calc_1,"T_late_settle")</f>
        <v>0.3</v>
      </c>
    </row>
    <row r="97" spans="3:6" ht="15" customHeight="1" x14ac:dyDescent="0.45">
      <c r="D97" s="7">
        <v>80000000</v>
      </c>
      <c r="E97" s="6">
        <f>_xll.MC_NodeValue(_MC_Calc_1,"T_late_settle")</f>
        <v>0</v>
      </c>
    </row>
    <row r="98" spans="3:6" ht="15" customHeight="1" x14ac:dyDescent="0.45">
      <c r="E98" s="5">
        <v>0.35</v>
      </c>
      <c r="F98" s="1">
        <f>_xll.MC_NodeProbability(_MC_Calc_1,"T_license_strong")</f>
        <v>0.105</v>
      </c>
    </row>
    <row r="99" spans="3:6" ht="15" customHeight="1" x14ac:dyDescent="0.45">
      <c r="E99" s="7">
        <v>350000000</v>
      </c>
      <c r="F99" s="6">
        <f>_xll.MC_NodeValue(_MC_Calc_1,"T_license_strong")</f>
        <v>320000000</v>
      </c>
    </row>
    <row r="100" spans="3:6" ht="15" customHeight="1" x14ac:dyDescent="0.45">
      <c r="D100" s="5">
        <v>0.3</v>
      </c>
      <c r="E100" s="2" t="s">
        <v>15</v>
      </c>
    </row>
    <row r="101" spans="3:6" ht="15" customHeight="1" x14ac:dyDescent="0.45">
      <c r="D101" s="7">
        <v>0</v>
      </c>
      <c r="E101" s="6">
        <f>_xll.MC_NodeValue(_MC_Calc_1,"C_license_market")</f>
        <v>179500000</v>
      </c>
    </row>
    <row r="102" spans="3:6" ht="15" customHeight="1" x14ac:dyDescent="0.45">
      <c r="E102" s="5">
        <v>0.4</v>
      </c>
      <c r="F102" s="1">
        <f>_xll.MC_NodeProbability(_MC_Calc_1,"T_license_moderate")</f>
        <v>0.12</v>
      </c>
    </row>
    <row r="103" spans="3:6" ht="15" customHeight="1" x14ac:dyDescent="0.45">
      <c r="E103" s="7">
        <v>180000000</v>
      </c>
      <c r="F103" s="6">
        <f>_xll.MC_NodeValue(_MC_Calc_1,"T_license_moderate")</f>
        <v>150000000</v>
      </c>
    </row>
    <row r="104" spans="3:6" ht="15" customHeight="1" x14ac:dyDescent="0.45">
      <c r="E104" s="5">
        <v>0.25</v>
      </c>
      <c r="F104" s="1">
        <f>_xll.MC_NodeProbability(_MC_Calc_1,"T_license_weak")</f>
        <v>7.4999999999999997E-2</v>
      </c>
    </row>
    <row r="105" spans="3:6" ht="15" customHeight="1" x14ac:dyDescent="0.45">
      <c r="E105" s="7">
        <v>60000000</v>
      </c>
      <c r="F105" s="6">
        <f>_xll.MC_NodeValue(_MC_Calc_1,"T_license_weak")</f>
        <v>30000000</v>
      </c>
    </row>
    <row r="106" spans="3:6" ht="15" customHeight="1" x14ac:dyDescent="0.45">
      <c r="C106" s="4" t="str">
        <f>_xll.MC_NodeDecision(_MC_Calc_1,"C_license_terms")</f>
        <v/>
      </c>
      <c r="D106" s="2" t="s">
        <v>16</v>
      </c>
    </row>
    <row r="107" spans="3:6" ht="15" customHeight="1" x14ac:dyDescent="0.45">
      <c r="C107" s="7">
        <f>-LicenseinFromManufacturerCost</f>
        <v>-30000000</v>
      </c>
      <c r="D107" s="6">
        <f>_xll.MC_NodeValue(_MC_Calc_1,"C_license_terms")</f>
        <v>80850000</v>
      </c>
    </row>
    <row r="108" spans="3:6" ht="15" customHeight="1" x14ac:dyDescent="0.45">
      <c r="D108" s="5">
        <v>0.4</v>
      </c>
      <c r="E108" s="1">
        <f>_xll.MC_NodeProbability(_MC_Calc_1,"T_nonexcl_license")</f>
        <v>0.4</v>
      </c>
    </row>
    <row r="109" spans="3:6" ht="15" customHeight="1" x14ac:dyDescent="0.45">
      <c r="D109" s="7">
        <v>120000000</v>
      </c>
      <c r="E109" s="6">
        <f>_xll.MC_NodeValue(_MC_Calc_1,"T_nonexcl_license")</f>
        <v>90000000</v>
      </c>
    </row>
    <row r="110" spans="3:6" ht="15" customHeight="1" x14ac:dyDescent="0.45">
      <c r="D110" s="5">
        <v>0.3</v>
      </c>
      <c r="E110" s="1">
        <f>_xll.MC_NodeProbability(_MC_Calc_1,"T_no_deal")</f>
        <v>0.3</v>
      </c>
    </row>
    <row r="111" spans="3:6" ht="15" customHeight="1" x14ac:dyDescent="0.45">
      <c r="D111" s="7">
        <v>0</v>
      </c>
      <c r="E111" s="6">
        <f>_xll.MC_NodeValue(_MC_Calc_1,"T_no_deal")</f>
        <v>-30000000</v>
      </c>
    </row>
    <row r="112" spans="3:6" ht="15" customHeight="1" x14ac:dyDescent="0.45">
      <c r="C112" s="4" t="str">
        <f>_xll.MC_NodeDecision(_MC_Calc_1,"T_no_entry")</f>
        <v/>
      </c>
      <c r="D112" s="1">
        <f>_xll.MC_NodeProbability(_MC_Calc_1,"T_no_entry")</f>
        <v>1</v>
      </c>
    </row>
    <row r="113" spans="3:4" ht="15" customHeight="1" x14ac:dyDescent="0.45">
      <c r="C113" s="7">
        <v>0</v>
      </c>
      <c r="D113" s="6">
        <f>_xll.MC_NodeValue(_MC_Calc_1,"T_no_entry")</f>
        <v>0</v>
      </c>
    </row>
    <row r="114" spans="3:4" ht="15" customHeight="1" x14ac:dyDescent="0.45"/>
    <row r="115" spans="3:4" ht="15" customHeight="1" x14ac:dyDescent="0.45"/>
    <row r="116" spans="3:4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194</vt:i4>
      </vt:variant>
    </vt:vector>
  </HeadingPairs>
  <TitlesOfParts>
    <vt:vector size="196" baseType="lpstr">
      <vt:lpstr>Problem</vt:lpstr>
      <vt:lpstr>MC_Tree_1</vt:lpstr>
      <vt:lpstr>_MC_Calc_1</vt:lpstr>
      <vt:lpstr>AppealInjunctionCost</vt:lpstr>
      <vt:lpstr>AtriskLaunchCost</vt:lpstr>
      <vt:lpstr>FightInCourtCost</vt:lpstr>
      <vt:lpstr>LicenseinFromManufacturerCost</vt:lpstr>
      <vt:lpstr>MC_Tree_1!MC_BD_D_injunction_C_appeal</vt:lpstr>
      <vt:lpstr>MC_Tree_1!MC_BD_D_injunction_C_injunction_settle</vt:lpstr>
      <vt:lpstr>MC_Tree_1!MC_BD_D_injunction_T_withdraw</vt:lpstr>
      <vt:lpstr>MC_Tree_1!MC_BD_D_root_C_license_terms</vt:lpstr>
      <vt:lpstr>MC_Tree_1!MC_BD_D_root_C_patent_lit</vt:lpstr>
      <vt:lpstr>MC_Tree_1!MC_BD_D_root_C_settlement</vt:lpstr>
      <vt:lpstr>MC_Tree_1!MC_BD_D_root_T_no_entry</vt:lpstr>
      <vt:lpstr>MC_Tree_1!MC_BD_D_settle_or_fight_C_royalty_terms</vt:lpstr>
      <vt:lpstr>MC_Tree_1!MC_BD_D_settle_or_fight_C_trial_outcome</vt:lpstr>
      <vt:lpstr>MC_Tree_1!MC_BP_C_appeal_T_appeal_lose</vt:lpstr>
      <vt:lpstr>MC_Tree_1!MC_BP_C_appeal_T_appeal_win</vt:lpstr>
      <vt:lpstr>MC_Tree_1!MC_BP_C_atrisk_market_C_interch_nosue_high</vt:lpstr>
      <vt:lpstr>MC_Tree_1!MC_BP_C_atrisk_market_T_atrisk_nosue_low</vt:lpstr>
      <vt:lpstr>MC_Tree_1!MC_BP_C_atrisk_market_T_atrisk_nosue_mod</vt:lpstr>
      <vt:lpstr>MC_Tree_1!MC_BP_C_early_entry_share_T_early_comp</vt:lpstr>
      <vt:lpstr>MC_Tree_1!MC_BP_C_early_entry_share_T_early_high</vt:lpstr>
      <vt:lpstr>MC_Tree_1!MC_BP_C_early_entry_share_T_early_multi</vt:lpstr>
      <vt:lpstr>MC_Tree_1!MC_BP_C_injunction_settle_T_settle_delayed</vt:lpstr>
      <vt:lpstr>MC_Tree_1!MC_BP_C_injunction_settle_T_settle_favor</vt:lpstr>
      <vt:lpstr>MC_Tree_1!MC_BP_C_injunction_settle_T_settle_no_deal</vt:lpstr>
      <vt:lpstr>MC_Tree_1!MC_BP_C_interch_nosue_high_T_nosue_high_biosim</vt:lpstr>
      <vt:lpstr>MC_Tree_1!MC_BP_C_interch_nosue_high_T_nosue_high_interch</vt:lpstr>
      <vt:lpstr>MC_Tree_1!MC_BP_C_license_market_T_license_moderate</vt:lpstr>
      <vt:lpstr>MC_Tree_1!MC_BP_C_license_market_T_license_strong</vt:lpstr>
      <vt:lpstr>MC_Tree_1!MC_BP_C_license_market_T_license_weak</vt:lpstr>
      <vt:lpstr>MC_Tree_1!MC_BP_C_license_terms_C_license_market</vt:lpstr>
      <vt:lpstr>MC_Tree_1!MC_BP_C_license_terms_T_no_deal</vt:lpstr>
      <vt:lpstr>MC_Tree_1!MC_BP_C_license_terms_T_nonexcl_license</vt:lpstr>
      <vt:lpstr>MC_Tree_1!MC_BP_C_patent_lit_C_atrisk_market</vt:lpstr>
      <vt:lpstr>MC_Tree_1!MC_BP_C_patent_lit_D_injunction</vt:lpstr>
      <vt:lpstr>MC_Tree_1!MC_BP_C_patent_lit_D_settle_or_fight</vt:lpstr>
      <vt:lpstr>MC_Tree_1!MC_BP_C_price_erosion_low_r_T_low_r_mild</vt:lpstr>
      <vt:lpstr>MC_Tree_1!MC_BP_C_price_erosion_low_r_T_low_r_moderate</vt:lpstr>
      <vt:lpstr>MC_Tree_1!MC_BP_C_price_erosion_low_r_T_low_r_severe</vt:lpstr>
      <vt:lpstr>MC_Tree_1!MC_BP_C_royalty_terms_C_price_erosion_low_r</vt:lpstr>
      <vt:lpstr>MC_Tree_1!MC_BP_C_royalty_terms_T_royalty_high</vt:lpstr>
      <vt:lpstr>MC_Tree_1!MC_BP_C_royalty_terms_T_royalty_mod</vt:lpstr>
      <vt:lpstr>MC_Tree_1!MC_BP_C_settlement_C_early_entry_share</vt:lpstr>
      <vt:lpstr>MC_Tree_1!MC_BP_C_settlement_T_late_settle</vt:lpstr>
      <vt:lpstr>MC_Tree_1!MC_BP_C_settlement_T_mid_settle</vt:lpstr>
      <vt:lpstr>MC_Tree_1!MC_BP_C_trial_outcome_C_win_market</vt:lpstr>
      <vt:lpstr>MC_Tree_1!MC_BP_C_trial_outcome_T_partial_win</vt:lpstr>
      <vt:lpstr>MC_Tree_1!MC_BP_C_trial_outcome_T_trial_lose</vt:lpstr>
      <vt:lpstr>MC_Tree_1!MC_BP_C_win_market_T_win_competitive</vt:lpstr>
      <vt:lpstr>MC_Tree_1!MC_BP_C_win_market_T_win_crowded</vt:lpstr>
      <vt:lpstr>MC_Tree_1!MC_BP_C_win_market_T_win_dominant</vt:lpstr>
      <vt:lpstr>MC_Tree_1!MC_BV_C_appeal_T_appeal_lose</vt:lpstr>
      <vt:lpstr>MC_Tree_1!MC_BV_C_appeal_T_appeal_win</vt:lpstr>
      <vt:lpstr>MC_Tree_1!MC_BV_C_atrisk_market_C_interch_nosue_high</vt:lpstr>
      <vt:lpstr>MC_Tree_1!MC_BV_C_atrisk_market_T_atrisk_nosue_low</vt:lpstr>
      <vt:lpstr>MC_Tree_1!MC_BV_C_atrisk_market_T_atrisk_nosue_mod</vt:lpstr>
      <vt:lpstr>MC_Tree_1!MC_BV_C_early_entry_share_T_early_comp</vt:lpstr>
      <vt:lpstr>MC_Tree_1!MC_BV_C_early_entry_share_T_early_high</vt:lpstr>
      <vt:lpstr>MC_Tree_1!MC_BV_C_early_entry_share_T_early_multi</vt:lpstr>
      <vt:lpstr>MC_Tree_1!MC_BV_C_injunction_settle_T_settle_delayed</vt:lpstr>
      <vt:lpstr>MC_Tree_1!MC_BV_C_injunction_settle_T_settle_favor</vt:lpstr>
      <vt:lpstr>MC_Tree_1!MC_BV_C_injunction_settle_T_settle_no_deal</vt:lpstr>
      <vt:lpstr>MC_Tree_1!MC_BV_C_interch_nosue_high_T_nosue_high_biosim</vt:lpstr>
      <vt:lpstr>MC_Tree_1!MC_BV_C_interch_nosue_high_T_nosue_high_interch</vt:lpstr>
      <vt:lpstr>MC_Tree_1!MC_BV_C_license_market_T_license_moderate</vt:lpstr>
      <vt:lpstr>MC_Tree_1!MC_BV_C_license_market_T_license_strong</vt:lpstr>
      <vt:lpstr>MC_Tree_1!MC_BV_C_license_market_T_license_weak</vt:lpstr>
      <vt:lpstr>MC_Tree_1!MC_BV_C_license_terms_C_license_market</vt:lpstr>
      <vt:lpstr>MC_Tree_1!MC_BV_C_license_terms_T_no_deal</vt:lpstr>
      <vt:lpstr>MC_Tree_1!MC_BV_C_license_terms_T_nonexcl_license</vt:lpstr>
      <vt:lpstr>MC_Tree_1!MC_BV_C_patent_lit_C_atrisk_market</vt:lpstr>
      <vt:lpstr>MC_Tree_1!MC_BV_C_patent_lit_D_injunction</vt:lpstr>
      <vt:lpstr>MC_Tree_1!MC_BV_C_patent_lit_D_settle_or_fight</vt:lpstr>
      <vt:lpstr>MC_Tree_1!MC_BV_C_price_erosion_low_r_T_low_r_mild</vt:lpstr>
      <vt:lpstr>MC_Tree_1!MC_BV_C_price_erosion_low_r_T_low_r_moderate</vt:lpstr>
      <vt:lpstr>MC_Tree_1!MC_BV_C_price_erosion_low_r_T_low_r_severe</vt:lpstr>
      <vt:lpstr>MC_Tree_1!MC_BV_C_royalty_terms_C_price_erosion_low_r</vt:lpstr>
      <vt:lpstr>MC_Tree_1!MC_BV_C_royalty_terms_T_royalty_high</vt:lpstr>
      <vt:lpstr>MC_Tree_1!MC_BV_C_royalty_terms_T_royalty_mod</vt:lpstr>
      <vt:lpstr>MC_Tree_1!MC_BV_C_settlement_C_early_entry_share</vt:lpstr>
      <vt:lpstr>MC_Tree_1!MC_BV_C_settlement_T_late_settle</vt:lpstr>
      <vt:lpstr>MC_Tree_1!MC_BV_C_settlement_T_mid_settle</vt:lpstr>
      <vt:lpstr>MC_Tree_1!MC_BV_C_trial_outcome_C_win_market</vt:lpstr>
      <vt:lpstr>MC_Tree_1!MC_BV_C_trial_outcome_T_partial_win</vt:lpstr>
      <vt:lpstr>MC_Tree_1!MC_BV_C_trial_outcome_T_trial_lose</vt:lpstr>
      <vt:lpstr>MC_Tree_1!MC_BV_C_win_market_T_win_competitive</vt:lpstr>
      <vt:lpstr>MC_Tree_1!MC_BV_C_win_market_T_win_crowded</vt:lpstr>
      <vt:lpstr>MC_Tree_1!MC_BV_C_win_market_T_win_dominant</vt:lpstr>
      <vt:lpstr>MC_Tree_1!MC_BV_D_injunction_C_appeal</vt:lpstr>
      <vt:lpstr>MC_Tree_1!MC_BV_D_injunction_C_injunction_settle</vt:lpstr>
      <vt:lpstr>MC_Tree_1!MC_BV_D_injunction_T_withdraw</vt:lpstr>
      <vt:lpstr>MC_Tree_1!MC_BV_D_root_C_license_terms</vt:lpstr>
      <vt:lpstr>MC_Tree_1!MC_BV_D_root_C_patent_lit</vt:lpstr>
      <vt:lpstr>MC_Tree_1!MC_BV_D_root_C_settlement</vt:lpstr>
      <vt:lpstr>MC_Tree_1!MC_BV_D_root_T_no_entry</vt:lpstr>
      <vt:lpstr>MC_Tree_1!MC_BV_D_settle_or_fight_C_royalty_terms</vt:lpstr>
      <vt:lpstr>MC_Tree_1!MC_BV_D_settle_or_fight_C_trial_outcome</vt:lpstr>
      <vt:lpstr>MC_Tree_1!MC_N_C_appeal</vt:lpstr>
      <vt:lpstr>MC_Tree_1!MC_N_C_atrisk_market</vt:lpstr>
      <vt:lpstr>MC_Tree_1!MC_N_C_early_entry_share</vt:lpstr>
      <vt:lpstr>MC_Tree_1!MC_N_C_injunction_settle</vt:lpstr>
      <vt:lpstr>MC_Tree_1!MC_N_C_interch_nosue_high</vt:lpstr>
      <vt:lpstr>MC_Tree_1!MC_N_C_license_market</vt:lpstr>
      <vt:lpstr>MC_Tree_1!MC_N_C_license_terms</vt:lpstr>
      <vt:lpstr>MC_Tree_1!MC_N_C_patent_lit</vt:lpstr>
      <vt:lpstr>MC_Tree_1!MC_N_C_price_erosion_low_r</vt:lpstr>
      <vt:lpstr>MC_Tree_1!MC_N_C_royalty_terms</vt:lpstr>
      <vt:lpstr>MC_Tree_1!MC_N_C_settlement</vt:lpstr>
      <vt:lpstr>MC_Tree_1!MC_N_C_trial_outcome</vt:lpstr>
      <vt:lpstr>MC_Tree_1!MC_N_C_win_market</vt:lpstr>
      <vt:lpstr>MC_Tree_1!MC_N_D_injunction</vt:lpstr>
      <vt:lpstr>MC_Tree_1!MC_N_D_root</vt:lpstr>
      <vt:lpstr>MC_Tree_1!MC_N_D_settle_or_fight</vt:lpstr>
      <vt:lpstr>MC_Tree_1!MC_NP_T_appeal_lose</vt:lpstr>
      <vt:lpstr>MC_Tree_1!MC_NP_T_appeal_win</vt:lpstr>
      <vt:lpstr>MC_Tree_1!MC_NP_T_atrisk_nosue_low</vt:lpstr>
      <vt:lpstr>MC_Tree_1!MC_NP_T_atrisk_nosue_mod</vt:lpstr>
      <vt:lpstr>MC_Tree_1!MC_NP_T_early_comp</vt:lpstr>
      <vt:lpstr>MC_Tree_1!MC_NP_T_early_high</vt:lpstr>
      <vt:lpstr>MC_Tree_1!MC_NP_T_early_multi</vt:lpstr>
      <vt:lpstr>MC_Tree_1!MC_NP_T_late_settle</vt:lpstr>
      <vt:lpstr>MC_Tree_1!MC_NP_T_license_moderate</vt:lpstr>
      <vt:lpstr>MC_Tree_1!MC_NP_T_license_strong</vt:lpstr>
      <vt:lpstr>MC_Tree_1!MC_NP_T_license_weak</vt:lpstr>
      <vt:lpstr>MC_Tree_1!MC_NP_T_low_r_mild</vt:lpstr>
      <vt:lpstr>MC_Tree_1!MC_NP_T_low_r_moderate</vt:lpstr>
      <vt:lpstr>MC_Tree_1!MC_NP_T_low_r_severe</vt:lpstr>
      <vt:lpstr>MC_Tree_1!MC_NP_T_mid_settle</vt:lpstr>
      <vt:lpstr>MC_Tree_1!MC_NP_T_no_deal</vt:lpstr>
      <vt:lpstr>MC_Tree_1!MC_NP_T_no_entry</vt:lpstr>
      <vt:lpstr>MC_Tree_1!MC_NP_T_nonexcl_license</vt:lpstr>
      <vt:lpstr>MC_Tree_1!MC_NP_T_nosue_high_biosim</vt:lpstr>
      <vt:lpstr>MC_Tree_1!MC_NP_T_nosue_high_interch</vt:lpstr>
      <vt:lpstr>MC_Tree_1!MC_NP_T_partial_win</vt:lpstr>
      <vt:lpstr>MC_Tree_1!MC_NP_T_royalty_high</vt:lpstr>
      <vt:lpstr>MC_Tree_1!MC_NP_T_royalty_mod</vt:lpstr>
      <vt:lpstr>MC_Tree_1!MC_NP_T_settle_delayed</vt:lpstr>
      <vt:lpstr>MC_Tree_1!MC_NP_T_settle_favor</vt:lpstr>
      <vt:lpstr>MC_Tree_1!MC_NP_T_settle_no_deal</vt:lpstr>
      <vt:lpstr>MC_Tree_1!MC_NP_T_trial_lose</vt:lpstr>
      <vt:lpstr>MC_Tree_1!MC_NP_T_win_competitive</vt:lpstr>
      <vt:lpstr>MC_Tree_1!MC_NP_T_win_crowded</vt:lpstr>
      <vt:lpstr>MC_Tree_1!MC_NP_T_win_dominant</vt:lpstr>
      <vt:lpstr>MC_Tree_1!MC_NP_T_withdraw</vt:lpstr>
      <vt:lpstr>MC_Tree_1!MC_V_C_appeal</vt:lpstr>
      <vt:lpstr>MC_Tree_1!MC_V_C_atrisk_market</vt:lpstr>
      <vt:lpstr>MC_Tree_1!MC_V_C_early_entry_share</vt:lpstr>
      <vt:lpstr>MC_Tree_1!MC_V_C_injunction_settle</vt:lpstr>
      <vt:lpstr>MC_Tree_1!MC_V_C_interch_nosue_high</vt:lpstr>
      <vt:lpstr>MC_Tree_1!MC_V_C_license_market</vt:lpstr>
      <vt:lpstr>MC_Tree_1!MC_V_C_license_terms</vt:lpstr>
      <vt:lpstr>MC_Tree_1!MC_V_C_patent_lit</vt:lpstr>
      <vt:lpstr>MC_Tree_1!MC_V_C_price_erosion_low_r</vt:lpstr>
      <vt:lpstr>MC_Tree_1!MC_V_C_royalty_terms</vt:lpstr>
      <vt:lpstr>MC_Tree_1!MC_V_C_settlement</vt:lpstr>
      <vt:lpstr>MC_Tree_1!MC_V_C_trial_outcome</vt:lpstr>
      <vt:lpstr>MC_Tree_1!MC_V_C_win_market</vt:lpstr>
      <vt:lpstr>MC_Tree_1!MC_V_D_injunction</vt:lpstr>
      <vt:lpstr>MC_Tree_1!MC_V_D_root</vt:lpstr>
      <vt:lpstr>MC_Tree_1!MC_V_D_settle_or_fight</vt:lpstr>
      <vt:lpstr>MC_Tree_1!MC_V_T_appeal_lose</vt:lpstr>
      <vt:lpstr>MC_Tree_1!MC_V_T_appeal_win</vt:lpstr>
      <vt:lpstr>MC_Tree_1!MC_V_T_atrisk_nosue_low</vt:lpstr>
      <vt:lpstr>MC_Tree_1!MC_V_T_atrisk_nosue_mod</vt:lpstr>
      <vt:lpstr>MC_Tree_1!MC_V_T_early_comp</vt:lpstr>
      <vt:lpstr>MC_Tree_1!MC_V_T_early_high</vt:lpstr>
      <vt:lpstr>MC_Tree_1!MC_V_T_early_multi</vt:lpstr>
      <vt:lpstr>MC_Tree_1!MC_V_T_late_settle</vt:lpstr>
      <vt:lpstr>MC_Tree_1!MC_V_T_license_moderate</vt:lpstr>
      <vt:lpstr>MC_Tree_1!MC_V_T_license_strong</vt:lpstr>
      <vt:lpstr>MC_Tree_1!MC_V_T_license_weak</vt:lpstr>
      <vt:lpstr>MC_Tree_1!MC_V_T_low_r_mild</vt:lpstr>
      <vt:lpstr>MC_Tree_1!MC_V_T_low_r_moderate</vt:lpstr>
      <vt:lpstr>MC_Tree_1!MC_V_T_low_r_severe</vt:lpstr>
      <vt:lpstr>MC_Tree_1!MC_V_T_mid_settle</vt:lpstr>
      <vt:lpstr>MC_Tree_1!MC_V_T_no_deal</vt:lpstr>
      <vt:lpstr>MC_Tree_1!MC_V_T_no_entry</vt:lpstr>
      <vt:lpstr>MC_Tree_1!MC_V_T_nonexcl_license</vt:lpstr>
      <vt:lpstr>MC_Tree_1!MC_V_T_nosue_high_biosim</vt:lpstr>
      <vt:lpstr>MC_Tree_1!MC_V_T_nosue_high_interch</vt:lpstr>
      <vt:lpstr>MC_Tree_1!MC_V_T_partial_win</vt:lpstr>
      <vt:lpstr>MC_Tree_1!MC_V_T_royalty_high</vt:lpstr>
      <vt:lpstr>MC_Tree_1!MC_V_T_royalty_mod</vt:lpstr>
      <vt:lpstr>MC_Tree_1!MC_V_T_settle_delayed</vt:lpstr>
      <vt:lpstr>MC_Tree_1!MC_V_T_settle_favor</vt:lpstr>
      <vt:lpstr>MC_Tree_1!MC_V_T_settle_no_deal</vt:lpstr>
      <vt:lpstr>MC_Tree_1!MC_V_T_trial_lose</vt:lpstr>
      <vt:lpstr>MC_Tree_1!MC_V_T_win_competitive</vt:lpstr>
      <vt:lpstr>MC_Tree_1!MC_V_T_win_crowded</vt:lpstr>
      <vt:lpstr>MC_Tree_1!MC_V_T_win_dominant</vt:lpstr>
      <vt:lpstr>MC_Tree_1!MC_V_T_withdraw</vt:lpstr>
      <vt:lpstr>SettlePayRoyaltyCost</vt:lpstr>
      <vt:lpstr>WaitForPatentSettlementCost</vt:lpstr>
      <vt:lpstr>WithdrawFromMarketCost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2026-03-27T14:36:49Z</dcterms:created>
  <dcterms:modified xsi:type="dcterms:W3CDTF">2026-03-27T14:37:05Z</dcterms:modified>
</cp:coreProperties>
</file>