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mou\source\repos\ModelChoice\models\"/>
    </mc:Choice>
  </mc:AlternateContent>
  <xr:revisionPtr revIDLastSave="0" documentId="8_{C92C8768-FD0A-4CC1-B04C-8F03B2ED58A0}" xr6:coauthVersionLast="47" xr6:coauthVersionMax="47" xr10:uidLastSave="{00000000-0000-0000-0000-000000000000}"/>
  <bookViews>
    <workbookView xWindow="-98" yWindow="-98" windowWidth="21795" windowHeight="12975" firstSheet="2" activeTab="2" xr2:uid="{046D46DA-ECCE-4DA3-BA5F-C4787C385A76}"/>
  </bookViews>
  <sheets>
    <sheet name="_MC_Store" sheetId="2" state="veryHidden" r:id="rId1"/>
    <sheet name="_MC_Calc" sheetId="4" state="veryHidden" r:id="rId2"/>
    <sheet name="Problem" sheetId="5" r:id="rId3"/>
    <sheet name="MC_Tree_1" sheetId="3" r:id="rId4"/>
  </sheets>
  <definedNames>
    <definedName name="_3xWeeklyTestCost">MC_Tree_1!$C$8</definedName>
    <definedName name="_MC_Calc_1">_MC_Calc!$A$1:$BY$1</definedName>
    <definedName name="CancelRouteCost">MC_Tree_1!$C$10</definedName>
    <definedName name="DailyNarrowbodyCost">MC_Tree_1!$C$7</definedName>
    <definedName name="DailyWidebodyServiceCost">MC_Tree_1!$C$6</definedName>
    <definedName name="DowngradeToNarrowbodyCost">MC_Tree_1!$C$9</definedName>
    <definedName name="MC_BD_D_root_C_demand_narrow" localSheetId="3">MC_Tree_1!$C$60</definedName>
    <definedName name="MC_BD_D_root_C_demand_test" localSheetId="3">MC_Tree_1!$C$78</definedName>
    <definedName name="MC_BD_D_root_C_demand_wide" localSheetId="3">MC_Tree_1!$C$28</definedName>
    <definedName name="MC_BD_D_root_T_pass" localSheetId="3">MC_Tree_1!$C$84</definedName>
    <definedName name="MC_BD_D_upgrade_C_upgrade_outcome" localSheetId="3">MC_Tree_1!$E$70</definedName>
    <definedName name="MC_BD_D_upgrade_T_test_stay" localSheetId="3">MC_Tree_1!$E$76</definedName>
    <definedName name="MC_BD_D_wide_low_C_codeshare" localSheetId="3">MC_Tree_1!$E$48</definedName>
    <definedName name="MC_BD_D_wide_low_C_downgrade" localSheetId="3">MC_Tree_1!$E$40</definedName>
    <definedName name="MC_BD_D_wide_low_T_wide_cancel" localSheetId="3">MC_Tree_1!$E$52</definedName>
    <definedName name="MC_BP_C_codeshare_T_codeshare_ok" localSheetId="3">MC_Tree_1!$F$46</definedName>
    <definedName name="MC_BP_C_codeshare_T_codeshare_weak" localSheetId="3">MC_Tree_1!$F$50</definedName>
    <definedName name="MC_BP_C_demand_narrow_T_narrow_fail" localSheetId="3">MC_Tree_1!$D$66</definedName>
    <definedName name="MC_BP_C_demand_narrow_T_narrow_high" localSheetId="3">MC_Tree_1!$D$58</definedName>
    <definedName name="MC_BP_C_demand_narrow_T_narrow_low" localSheetId="3">MC_Tree_1!$D$64</definedName>
    <definedName name="MC_BP_C_demand_narrow_T_narrow_med" localSheetId="3">MC_Tree_1!$D$62</definedName>
    <definedName name="MC_BP_C_demand_test_D_upgrade" localSheetId="3">MC_Tree_1!$D$74</definedName>
    <definedName name="MC_BP_C_demand_test_T_test_moderate" localSheetId="3">MC_Tree_1!$D$80</definedName>
    <definedName name="MC_BP_C_demand_test_T_test_weak" localSheetId="3">MC_Tree_1!$D$82</definedName>
    <definedName name="MC_BP_C_demand_wide_C_fuel_wide_high" localSheetId="3">MC_Tree_1!$D$22</definedName>
    <definedName name="MC_BP_C_demand_wide_C_fuel_wide_med" localSheetId="3">MC_Tree_1!$D$32</definedName>
    <definedName name="MC_BP_C_demand_wide_D_wide_low" localSheetId="3">MC_Tree_1!$D$44</definedName>
    <definedName name="MC_BP_C_demand_wide_T_wide_fail" localSheetId="3">MC_Tree_1!$D$54</definedName>
    <definedName name="MC_BP_C_downgrade_T_downgrade_ok" localSheetId="3">MC_Tree_1!$F$38</definedName>
    <definedName name="MC_BP_C_downgrade_T_downgrade_weak" localSheetId="3">MC_Tree_1!$F$42</definedName>
    <definedName name="MC_BP_C_fuel_wide_high_T_wide_high_highfuel" localSheetId="3">MC_Tree_1!$E$26</definedName>
    <definedName name="MC_BP_C_fuel_wide_high_T_wide_high_lowfuel" localSheetId="3">MC_Tree_1!$E$20</definedName>
    <definedName name="MC_BP_C_fuel_wide_high_T_wide_high_normfuel" localSheetId="3">MC_Tree_1!$E$24</definedName>
    <definedName name="MC_BP_C_fuel_wide_med_T_wide_med_highfuel" localSheetId="3">MC_Tree_1!$E$36</definedName>
    <definedName name="MC_BP_C_fuel_wide_med_T_wide_med_lowfuel" localSheetId="3">MC_Tree_1!$E$30</definedName>
    <definedName name="MC_BP_C_fuel_wide_med_T_wide_med_normfuel" localSheetId="3">MC_Tree_1!$E$34</definedName>
    <definedName name="MC_BP_C_upgrade_outcome_T_upgrade_growth" localSheetId="3">MC_Tree_1!$F$68</definedName>
    <definedName name="MC_BP_C_upgrade_outcome_T_upgrade_plateau" localSheetId="3">MC_Tree_1!$F$72</definedName>
    <definedName name="MC_BV_C_codeshare_T_codeshare_ok" localSheetId="3">MC_Tree_1!$F$47</definedName>
    <definedName name="MC_BV_C_codeshare_T_codeshare_weak" localSheetId="3">MC_Tree_1!$F$51</definedName>
    <definedName name="MC_BV_C_demand_narrow_T_narrow_fail" localSheetId="3">MC_Tree_1!$D$67</definedName>
    <definedName name="MC_BV_C_demand_narrow_T_narrow_high" localSheetId="3">MC_Tree_1!$D$59</definedName>
    <definedName name="MC_BV_C_demand_narrow_T_narrow_low" localSheetId="3">MC_Tree_1!$D$65</definedName>
    <definedName name="MC_BV_C_demand_narrow_T_narrow_med" localSheetId="3">MC_Tree_1!$D$63</definedName>
    <definedName name="MC_BV_C_demand_test_D_upgrade" localSheetId="3">MC_Tree_1!$D$75</definedName>
    <definedName name="MC_BV_C_demand_test_T_test_moderate" localSheetId="3">MC_Tree_1!$D$81</definedName>
    <definedName name="MC_BV_C_demand_test_T_test_weak" localSheetId="3">MC_Tree_1!$D$83</definedName>
    <definedName name="MC_BV_C_demand_wide_C_fuel_wide_high" localSheetId="3">MC_Tree_1!$D$23</definedName>
    <definedName name="MC_BV_C_demand_wide_C_fuel_wide_med" localSheetId="3">MC_Tree_1!$D$33</definedName>
    <definedName name="MC_BV_C_demand_wide_D_wide_low" localSheetId="3">MC_Tree_1!$D$45</definedName>
    <definedName name="MC_BV_C_demand_wide_T_wide_fail" localSheetId="3">MC_Tree_1!$D$55</definedName>
    <definedName name="MC_BV_C_downgrade_T_downgrade_ok" localSheetId="3">MC_Tree_1!$F$39</definedName>
    <definedName name="MC_BV_C_downgrade_T_downgrade_weak" localSheetId="3">MC_Tree_1!$F$43</definedName>
    <definedName name="MC_BV_C_fuel_wide_high_T_wide_high_highfuel" localSheetId="3">MC_Tree_1!$E$27</definedName>
    <definedName name="MC_BV_C_fuel_wide_high_T_wide_high_lowfuel" localSheetId="3">MC_Tree_1!$E$21</definedName>
    <definedName name="MC_BV_C_fuel_wide_high_T_wide_high_normfuel" localSheetId="3">MC_Tree_1!$E$25</definedName>
    <definedName name="MC_BV_C_fuel_wide_med_T_wide_med_highfuel" localSheetId="3">MC_Tree_1!$E$37</definedName>
    <definedName name="MC_BV_C_fuel_wide_med_T_wide_med_lowfuel" localSheetId="3">MC_Tree_1!$E$31</definedName>
    <definedName name="MC_BV_C_fuel_wide_med_T_wide_med_normfuel" localSheetId="3">MC_Tree_1!$E$35</definedName>
    <definedName name="MC_BV_C_upgrade_outcome_T_upgrade_growth" localSheetId="3">MC_Tree_1!$F$69</definedName>
    <definedName name="MC_BV_C_upgrade_outcome_T_upgrade_plateau" localSheetId="3">MC_Tree_1!$F$73</definedName>
    <definedName name="MC_BV_D_root_C_demand_narrow" localSheetId="3">MC_Tree_1!$C$61</definedName>
    <definedName name="MC_BV_D_root_C_demand_test" localSheetId="3">MC_Tree_1!$C$79</definedName>
    <definedName name="MC_BV_D_root_C_demand_wide" localSheetId="3">MC_Tree_1!$C$29</definedName>
    <definedName name="MC_BV_D_root_T_pass" localSheetId="3">MC_Tree_1!$C$85</definedName>
    <definedName name="MC_BV_D_upgrade_C_upgrade_outcome" localSheetId="3">MC_Tree_1!$E$71</definedName>
    <definedName name="MC_BV_D_upgrade_T_test_stay" localSheetId="3">MC_Tree_1!$E$77</definedName>
    <definedName name="MC_BV_D_wide_low_C_codeshare" localSheetId="3">MC_Tree_1!$E$49</definedName>
    <definedName name="MC_BV_D_wide_low_C_downgrade" localSheetId="3">MC_Tree_1!$E$41</definedName>
    <definedName name="MC_BV_D_wide_low_T_wide_cancel" localSheetId="3">MC_Tree_1!$E$53</definedName>
    <definedName name="MC_N_C_codeshare" localSheetId="3">MC_Tree_1!$F$48</definedName>
    <definedName name="MC_N_C_demand_narrow" localSheetId="3">MC_Tree_1!$D$60</definedName>
    <definedName name="MC_N_C_demand_test" localSheetId="3">MC_Tree_1!$D$78</definedName>
    <definedName name="MC_N_C_demand_wide" localSheetId="3">MC_Tree_1!$D$28</definedName>
    <definedName name="MC_N_C_downgrade" localSheetId="3">MC_Tree_1!$F$40</definedName>
    <definedName name="MC_N_C_fuel_wide_high" localSheetId="3">MC_Tree_1!$E$22</definedName>
    <definedName name="MC_N_C_fuel_wide_med" localSheetId="3">MC_Tree_1!$E$32</definedName>
    <definedName name="MC_N_C_upgrade_outcome" localSheetId="3">MC_Tree_1!$F$70</definedName>
    <definedName name="MC_N_D_root" localSheetId="3">MC_Tree_1!$C$56</definedName>
    <definedName name="MC_N_D_upgrade" localSheetId="3">MC_Tree_1!$E$74</definedName>
    <definedName name="MC_N_D_wide_low" localSheetId="3">MC_Tree_1!$E$44</definedName>
    <definedName name="MC_NP_T_codeshare_ok" localSheetId="3">MC_Tree_1!$G$46</definedName>
    <definedName name="MC_NP_T_codeshare_weak" localSheetId="3">MC_Tree_1!$G$50</definedName>
    <definedName name="MC_NP_T_downgrade_ok" localSheetId="3">MC_Tree_1!$G$38</definedName>
    <definedName name="MC_NP_T_downgrade_weak" localSheetId="3">MC_Tree_1!$G$42</definedName>
    <definedName name="MC_NP_T_narrow_fail" localSheetId="3">MC_Tree_1!$E$66</definedName>
    <definedName name="MC_NP_T_narrow_high" localSheetId="3">MC_Tree_1!$E$58</definedName>
    <definedName name="MC_NP_T_narrow_low" localSheetId="3">MC_Tree_1!$E$64</definedName>
    <definedName name="MC_NP_T_narrow_med" localSheetId="3">MC_Tree_1!$E$62</definedName>
    <definedName name="MC_NP_T_pass" localSheetId="3">MC_Tree_1!$D$84</definedName>
    <definedName name="MC_NP_T_test_moderate" localSheetId="3">MC_Tree_1!$E$80</definedName>
    <definedName name="MC_NP_T_test_stay" localSheetId="3">MC_Tree_1!$F$76</definedName>
    <definedName name="MC_NP_T_test_weak" localSheetId="3">MC_Tree_1!$E$82</definedName>
    <definedName name="MC_NP_T_upgrade_growth" localSheetId="3">MC_Tree_1!$G$68</definedName>
    <definedName name="MC_NP_T_upgrade_plateau" localSheetId="3">MC_Tree_1!$G$72</definedName>
    <definedName name="MC_NP_T_wide_cancel" localSheetId="3">MC_Tree_1!$F$52</definedName>
    <definedName name="MC_NP_T_wide_fail" localSheetId="3">MC_Tree_1!$E$54</definedName>
    <definedName name="MC_NP_T_wide_high_highfuel" localSheetId="3">MC_Tree_1!$F$26</definedName>
    <definedName name="MC_NP_T_wide_high_lowfuel" localSheetId="3">MC_Tree_1!$F$20</definedName>
    <definedName name="MC_NP_T_wide_high_normfuel" localSheetId="3">MC_Tree_1!$F$24</definedName>
    <definedName name="MC_NP_T_wide_med_highfuel" localSheetId="3">MC_Tree_1!$F$36</definedName>
    <definedName name="MC_NP_T_wide_med_lowfuel" localSheetId="3">MC_Tree_1!$F$30</definedName>
    <definedName name="MC_NP_T_wide_med_normfuel" localSheetId="3">MC_Tree_1!$F$34</definedName>
    <definedName name="MC_V_C_codeshare" localSheetId="3">MC_Tree_1!$F$49</definedName>
    <definedName name="MC_V_C_demand_narrow" localSheetId="3">MC_Tree_1!$D$61</definedName>
    <definedName name="MC_V_C_demand_test" localSheetId="3">MC_Tree_1!$D$79</definedName>
    <definedName name="MC_V_C_demand_wide" localSheetId="3">MC_Tree_1!$D$29</definedName>
    <definedName name="MC_V_C_downgrade" localSheetId="3">MC_Tree_1!$F$41</definedName>
    <definedName name="MC_V_C_fuel_wide_high" localSheetId="3">MC_Tree_1!$E$23</definedName>
    <definedName name="MC_V_C_fuel_wide_med" localSheetId="3">MC_Tree_1!$E$33</definedName>
    <definedName name="MC_V_C_upgrade_outcome" localSheetId="3">MC_Tree_1!$F$71</definedName>
    <definedName name="MC_V_D_root" localSheetId="3">MC_Tree_1!$C$57</definedName>
    <definedName name="MC_V_D_upgrade" localSheetId="3">MC_Tree_1!$E$75</definedName>
    <definedName name="MC_V_D_wide_low" localSheetId="3">MC_Tree_1!$E$45</definedName>
    <definedName name="MC_V_T_codeshare_ok" localSheetId="3">MC_Tree_1!$G$47</definedName>
    <definedName name="MC_V_T_codeshare_weak" localSheetId="3">MC_Tree_1!$G$51</definedName>
    <definedName name="MC_V_T_downgrade_ok" localSheetId="3">MC_Tree_1!$G$39</definedName>
    <definedName name="MC_V_T_downgrade_weak" localSheetId="3">MC_Tree_1!$G$43</definedName>
    <definedName name="MC_V_T_narrow_fail" localSheetId="3">MC_Tree_1!$E$67</definedName>
    <definedName name="MC_V_T_narrow_high" localSheetId="3">MC_Tree_1!$E$59</definedName>
    <definedName name="MC_V_T_narrow_low" localSheetId="3">MC_Tree_1!$E$65</definedName>
    <definedName name="MC_V_T_narrow_med" localSheetId="3">MC_Tree_1!$E$63</definedName>
    <definedName name="MC_V_T_pass" localSheetId="3">MC_Tree_1!$D$85</definedName>
    <definedName name="MC_V_T_test_moderate" localSheetId="3">MC_Tree_1!$E$81</definedName>
    <definedName name="MC_V_T_test_stay" localSheetId="3">MC_Tree_1!$F$77</definedName>
    <definedName name="MC_V_T_test_weak" localSheetId="3">MC_Tree_1!$E$83</definedName>
    <definedName name="MC_V_T_upgrade_growth" localSheetId="3">MC_Tree_1!$G$69</definedName>
    <definedName name="MC_V_T_upgrade_plateau" localSheetId="3">MC_Tree_1!$G$73</definedName>
    <definedName name="MC_V_T_wide_cancel" localSheetId="3">MC_Tree_1!$F$53</definedName>
    <definedName name="MC_V_T_wide_fail" localSheetId="3">MC_Tree_1!$E$55</definedName>
    <definedName name="MC_V_T_wide_high_highfuel" localSheetId="3">MC_Tree_1!$F$27</definedName>
    <definedName name="MC_V_T_wide_high_lowfuel" localSheetId="3">MC_Tree_1!$F$21</definedName>
    <definedName name="MC_V_T_wide_high_normfuel" localSheetId="3">MC_Tree_1!$F$25</definedName>
    <definedName name="MC_V_T_wide_med_highfuel" localSheetId="3">MC_Tree_1!$F$37</definedName>
    <definedName name="MC_V_T_wide_med_lowfuel" localSheetId="3">MC_Tree_1!$F$31</definedName>
    <definedName name="MC_V_T_wide_med_normfuel" localSheetId="3">MC_Tree_1!$F$35</definedName>
    <definedName name="Stay3xWeeklyValue">MC_Tree_1!$C$12</definedName>
    <definedName name="UpgradeToDailyCost">MC_Tree_1!$C$11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3" i="3" l="1"/>
  <c r="E41" i="3"/>
  <c r="E77" i="3"/>
  <c r="E71" i="3"/>
  <c r="C29" i="3"/>
  <c r="C79" i="3"/>
  <c r="C61" i="3"/>
  <c r="AV1" i="4" s="1"/>
  <c r="BC1" i="4"/>
  <c r="BB1" i="4"/>
  <c r="BA1" i="4"/>
  <c r="AZ1" i="4"/>
  <c r="AY1" i="4"/>
  <c r="AX1" i="4"/>
  <c r="AW1" i="4"/>
  <c r="AU1" i="4"/>
  <c r="AT1" i="4"/>
  <c r="AS1" i="4"/>
  <c r="AR1" i="4"/>
  <c r="AQ1" i="4"/>
  <c r="AP1" i="4"/>
  <c r="AO1" i="4"/>
  <c r="AN1" i="4"/>
  <c r="AM1" i="4"/>
  <c r="AL1" i="4"/>
  <c r="AK1" i="4"/>
  <c r="AJ1" i="4"/>
  <c r="AI1" i="4"/>
  <c r="AH1" i="4"/>
  <c r="AG1" i="4"/>
  <c r="AF1" i="4"/>
  <c r="AE1" i="4"/>
  <c r="AD1" i="4"/>
  <c r="AC1" i="4"/>
  <c r="AB1" i="4"/>
  <c r="AA1" i="4"/>
  <c r="Z1" i="4"/>
  <c r="Y1" i="4"/>
  <c r="X1" i="4"/>
  <c r="W1" i="4"/>
  <c r="V1" i="4"/>
  <c r="U1" i="4"/>
  <c r="T1" i="4"/>
  <c r="S1" i="4"/>
  <c r="R1" i="4"/>
  <c r="Q1" i="4"/>
  <c r="P1" i="4"/>
  <c r="O1" i="4"/>
  <c r="N1" i="4"/>
  <c r="M1" i="4"/>
  <c r="L1" i="4"/>
  <c r="K1" i="4"/>
  <c r="J1" i="4"/>
  <c r="I1" i="4"/>
  <c r="H1" i="4"/>
  <c r="G1" i="4"/>
  <c r="F1" i="4"/>
  <c r="E1" i="4"/>
  <c r="D1" i="4"/>
  <c r="C1" i="4"/>
  <c r="B1" i="4"/>
  <c r="A1" i="4"/>
  <c r="D84" i="3"/>
  <c r="E75" i="3"/>
  <c r="E65" i="3"/>
  <c r="E55" i="3"/>
  <c r="G46" i="3"/>
  <c r="F36" i="3"/>
  <c r="F26" i="3"/>
  <c r="E48" i="3"/>
  <c r="E63" i="3"/>
  <c r="F24" i="3"/>
  <c r="C84" i="3"/>
  <c r="G47" i="3"/>
  <c r="E83" i="3"/>
  <c r="G73" i="3"/>
  <c r="E64" i="3"/>
  <c r="E54" i="3"/>
  <c r="E45" i="3"/>
  <c r="F35" i="3"/>
  <c r="F25" i="3"/>
  <c r="E40" i="3"/>
  <c r="F53" i="3"/>
  <c r="G43" i="3"/>
  <c r="F34" i="3"/>
  <c r="F27" i="3"/>
  <c r="E52" i="3"/>
  <c r="E82" i="3"/>
  <c r="G72" i="3"/>
  <c r="C78" i="3"/>
  <c r="E81" i="3"/>
  <c r="F71" i="3"/>
  <c r="E62" i="3"/>
  <c r="F52" i="3"/>
  <c r="G42" i="3"/>
  <c r="E33" i="3"/>
  <c r="E23" i="3"/>
  <c r="E80" i="3"/>
  <c r="G69" i="3"/>
  <c r="D61" i="3"/>
  <c r="G51" i="3"/>
  <c r="F41" i="3"/>
  <c r="F31" i="3"/>
  <c r="F21" i="3"/>
  <c r="C60" i="3"/>
  <c r="C28" i="3"/>
  <c r="E67" i="3"/>
  <c r="E58" i="3"/>
  <c r="F49" i="3"/>
  <c r="G38" i="3"/>
  <c r="D29" i="3"/>
  <c r="E70" i="3"/>
  <c r="E66" i="3"/>
  <c r="D79" i="3"/>
  <c r="G68" i="3"/>
  <c r="E59" i="3"/>
  <c r="G50" i="3"/>
  <c r="G39" i="3"/>
  <c r="F30" i="3"/>
  <c r="F20" i="3"/>
  <c r="E76" i="3"/>
  <c r="F77" i="3"/>
  <c r="D85" i="3"/>
  <c r="F76" i="3"/>
  <c r="C57" i="3"/>
  <c r="F37" i="3"/>
</calcChain>
</file>

<file path=xl/sharedStrings.xml><?xml version="1.0" encoding="utf-8"?>
<sst xmlns="http://schemas.openxmlformats.org/spreadsheetml/2006/main" count="85" uniqueCount="75">
  <si>
    <t>{"_v":2,"trees":{"MC_Tree_1":"{\r\n  \"RootId\": \"D_root\",\r\n  \"Nodes\": {\r\n    \"D_root\": {\r\n      \"type\": \"decision\",\r\n      \"id\": \"D_root\",\r\n      \"name\": \"New Route Decision\",\r\n      \"options\": [\r\n        {\r\n          \"name\": \"Daily Wide-Body Service\",\r\n          \"childId\": \"C_demand_wide\",\r\n          \"value\": -18000000\r\n        },\r\n        {\r\n          \"name\": \"Daily Narrow-Body\",\r\n          \"childId\": \"C_demand_narrow\",\r\n          \"value\": -8000000\r\n        },\r\n        {\r\n          \"name\": \"3x Weekly (Test)\",\r\n          \"childId\": \"C_demand_test\",\r\n          \"value\": -4000000\r\n        },\r\n        {\r\n          \"name\": \"Don\u0027t Launch Route\",\r\n          \"childId\": \"T_pass\"\r\n        }\r\n      ]\r\n    },\r\n    \"C_demand_wide\": {\r\n      \"type\": \"chance\",\r\n      \"id\": \"C_demand_wide\",\r\n      \"name\": \"Demand Level (Wide-Body)\",\r\n      \"branches\": [\r\n        {\r\n          \"name\": \"High Demand\",\r\n          \"probability\": 0.2,\r\n          \"childId\": \"C_fuel_wide_high\"\r\n        },\r\n        {\r\n          \"name\": \"Medium Demand\",\r\n          \"probability\": 0.45,\r\n          \"childId\": \"C_fuel_wide_med\"\r\n        },\r\n        {\r\n          \"name\": \"Low Demand\",\r\n          \"probability\": 0.25,\r\n          \"childId\": \"D_wide_low\"\r\n        },\r\n        {\r\n          \"name\": \"Route Fails\",\r\n          \"probability\": 0.1,\r\n          \"childId\": \"T_wide_fail\",\r\n          \"value\": -5000000\r\n        }\r\n      ]\r\n    },\r\n    \"C_fuel_wide_high\": {\r\n      \"type\": \"chance\",\r\n      \"id\": \"C_fuel_wide_high\",\r\n      \"name\": \"Fuel Price (High Demand)\",\r\n      \"branches\": [\r\n        {\r\n          \"name\": \"Low Fuel\",\r\n          \"probability\": 0.3,\r\n          \"childId\": \"T_wide_high_lowfuel\",\r\n          \"value\": 45000000\r\n        },\r\n        {\r\n          \"name\": \"Normal Fuel\",\r\n          \"probability\": 0.45,\r\n          \"childId\": \"T_wide_high_normfuel\",\r\n          \"value\": 35000000\r\n        },\r\n        {\r\n          \"name\": \"High Fuel\",\r\n          \"probability\": 0.25,\r\n          \"childId\": \"T_wide_high_highfuel\",\r\n          \"value\": 22000000\r\n        }\r\n      ]\r\n    },\r\n    \"T_wide_high_lowfuel\": {\r\n      \"type\": \"terminal\",\r\n      \"id\": \"T_wide_high_lowfuel\",\r\n      \"name\": \"Wide+High+LowFuel\",\r\n      \"value\": 0\r\n    },\r\n    \"T_wide_high_normfuel\": {\r\n      \"type\": \"terminal\",\r\n      \"id\": \"T_wide_high_normfuel\",\r\n      \"name\": \"Wide+High+NormFuel\",\r\n      \"value\": 0\r\n    },\r\n    \"T_wide_high_highfuel\": {\r\n      \"type\": \"terminal\",\r\n      \"id\": \"T_wide_high_highfuel\",\r\n      \"name\": \"Wide+High+HighFuel\",\r\n      \"value\": 0\r\n    },\r\n    \"C_fuel_wide_med\": {\r\n      \"type\": \"chance\",\r\n      \"id\": \"C_fuel_wide_med\",\r\n      \"name\": \"Fuel Price (Medium Demand)\",\r\n      \"branches\": [\r\n        {\r\n          \"name\": \"Low Fuel\",\r\n          \"probability\": 0.3,\r\n          \"childId\": \"T_wide_med_lowfuel\",\r\n          \"value\": 25000000\r\n        },\r\n        {\r\n          \"name\": \"Normal Fuel\",\r\n          \"probability\": 0.45,\r\n          \"childId\": \"T_wide_med_normfuel\",\r\n          \"value\": 18000000\r\n        },\r\n        {\r\n          \"name\": \"High Fuel\",\r\n          \"probability\": 0.25,\r\n          \"childId\": \"T_wide_med_highfuel\",\r\n          \"value\": 8000000\r\n        }\r\n      ]\r\n    },\r\n    \"T_wide_med_lowfuel\": {\r\n      \"type\": \"terminal\",\r\n      \"id\": \"T_wide_med_lowfuel\",\r\n      \"name\": \"Wide+Med+LowFuel\",\r\n      \"value\": 0\r\n    },\r\n    \"T_wide_med_normfuel\": {\r\n      \"type\": \"terminal\",\r\n      \"id\": \"T_wide_med_normfuel\",\r\n      \"name\": \"Wide+Med+NormFuel\",\r\n      \"value\": 0\r\n    },\r\n    \"T_wide_med_highfuel\": {\r\n      \"type\": \"terminal\",\r\n      \"id\": \"T_wide_med_highfuel\",\r\n      \"name\": \"Wide+Med+HighFuel\",\r\n      \"value\": 0\r\n    },\r\n    \"D_wide_low\": {\r\n      \"type\": \"decision\",\r\n      \"id\": \"D_wide_low\",\r\n      \"name\": \"Low Demand Response\",\r\n      \"options\": [\r\n        {\r\n          \"name\": \"Downgrade to Narrow-Body\",\r\n          \"childId\": \"C_downgrade\",\r\n          \"value\": -2000000\r\n        },\r\n        {\r\n          \"name\": \"Add Codeshare Partner\",\r\n          \"childId\": \"C_codeshare\"\r\n        },\r\n        {\r\n          \"name\": \"Cancel Route\",\r\n          \"childId\": \"T_wide_cancel\",\r\n          \"value\": -2000000\r\n        }\r\n      ]\r\n    },\r\n    \"C_downgrade\": {\r\n      \"type\": \"chance\",\r\n      \"id\": \"C_downgrade\",\r\n      \"name\": \"Downgrades Outcome\",\r\n      \"branches\": [\r\n        {\r\n          \"name\": \"Recovers\",\r\n          \"probability\": 0.5,\r\n          \"childId\": \"T_downgrade_ok\",\r\n          \"value\": 10000000\r\n        },\r\n        {\r\n          \"name\": \"Still Weak\",\r\n          \"probability\": 0.5,\r\n          \"childId\": \"T_downgrade_weak\",\r\n          \"value\": 2000000\r\n        }\r\n      ]\r\n    },\r\n    \"T_downgrade_ok\": {\r\n      \"type\": \"terminal\",\r\n      \"id\": \"T_downgrade_ok\",\r\n      \"name\": \"Downgrade: Recovers\",\r\n      \"value\": 0\r\n    },\r\n    \"T_downgrade_weak\": {\r\n      \"type\": \"terminal\",\r\n      \"id\": \"T_downgrade_weak\",\r\n      \"name\": \"Downgrade: Still Weak\",\r\n      \"value\": 0\r\n    },\r\n    \"C_codeshare\": {\r\n      \"type\": \"chance\",\r\n      \"id\": \"C_codeshare\",\r\n      \"name\": \"Codeshare Outcome\",\r\n      \"branches\": [\r\n        {\r\n          \"name\": \"Fills Seats\",\r\n          \"probability\": 0.6,\r\n          \"childId\": \"T_codeshare_ok\",\r\n          \"value\": 8000000\r\n        },\r\n        {\r\n          \"name\": \"Marginal Help\",\r\n          \"probability\": 0.4,\r\n          \"childId\": \"T_codeshare_weak\",\r\n          \"value\": 3000000\r\n        }\r\n      ]\r\n    },\r\n    \"T_codeshare_ok\": {\r\n      \"type\": \"terminal\",\r\n      \"id\": \"T_codeshare_ok\",\r\n      \"name\": \"Codeshare: Success\",\r\n      \"value\": 0\r\n    },\r\n    \"T_codeshare_weak\": {\r\n      \"type\": \"terminal\",\r\n      \"id\": \"T_codeshare_weak\",\r\n      \"name\": \"Codeshare: Marginal\",\r\n      \"value\": 0\r\n    },\r\n    \"T_wide_cancel\": {\r\n      \"type\": \"terminal\",\r\n      \"id\": \"T_wide_cancel\",\r\n      \"name\": \"Cancel Wide-Body Route\",\r\n      \"value\": 0\r\n    },\r\n    \"T_wide_fail\": {\r\n      \"type\": \"terminal\",\r\n      \"id\": \"T_wide_fail\",\r\n      \"name\": \"Route Failure\",\r\n      \"value\": 0\r\n    },\r\n    \"C_demand_narrow\": {\r\n      \"type\": \"chance\",\r\n      \"id\": \"C_demand_narrow\",\r\n      \"name\": \"Demand Level (Narrow-Body)\",\r\n      \"branches\": [\r\n        {\r\n          \"name\": \"High Demand\",\r\n          \"probability\": 0.25,\r\n          \"childId\": \"T_narrow_high\",\r\n          \"value\": 20000000\r\n        },\r\n        {\r\n          \"name\": \"Medium Demand\",\r\n          \"probability\": 0.5,\r\n          \"childId\": \"T_narrow_med\",\r\n          \"value\": 12000000\r\n        },\r\n        {\r\n          \"name\": \"Low Demand\",\r\n          \"probability\": 0.2,\r\n          \"childId\": \"T_narrow_low\",\r\n          \"value\": 4000000\r\n        },\r\n        {\r\n          \"name\": \"Route Fails\",\r\n          \"probability\": 0.05,\r\n          \"childId\": \"T_narrow_fail\",\r\n          \"value\": -3000000\r\n        }\r\n      ]\r\n    },\r\n    \"T_narrow_high\": {\r\n      \"type\": \"terminal\",\r\n      \"id\": \"T_narrow_high\",\r\n      \"name\": \"Narrow: High Demand\",\r\n      \"value\": 0\r\n    },\r\n    \"T_narrow_med\": {\r\n      \"type\": \"terminal\",\r\n      \"id\": \"T_narrow_med\",\r\n      \"name\": \"Narrow: Medium Demand\",\r\n      \"value\": 0\r\n    },\r\n    \"T_narrow_low\": {\r\n      \"type\": \"terminal\",\r\n      \"id\": \"T_narrow_low\",\r\n      \"name\": \"Narrow: Low Demand\",\r\n      \"value\": 0\r\n    },\r\n    \"T_narrow_fail\": {\r\n      \"type\": \"terminal\",\r\n      \"id\": \"T_narrow_fail\",\r\n      \"name\": \"Narrow: Route Fails\",\r\n      \"value\": 0\r\n    },\r\n    \"C_demand_test\": {\r\n      \"type\": \"chance\",\r\n      \"id\": \"C_demand_test\",\r\n      \"name\": \"Test Route Demand\",\r\n      \"branches\": [\r\n        {\r\n          \"name\": \"Strong Demand Signal\",\r\n          \"probability\": 0.3,\r\n          \"childId\": \"D_upgrade\"\r\n        },\r\n        {\r\n          \"name\": \"Moderate Signal\",\r\n          \"probability\": 0.45,\r\n          \"childId\": \"T_test_moderate\",\r\n          \"value\": 5000000\r\n        },\r\n        {\r\n          \"name\": \"Weak Signal\",\r\n          \"probability\": 0.25,\r\n          \"childId\": \"T_test_weak\",\r\n          \"value\": 1000000\r\n        }\r\n      ]\r\n    },\r\n    \"D_upgrade\": {\r\n      \"type\": \"decision\",\r\n      \"id\": \"D_upgrade\",\r\n      \"name\": \"Scale Up Decision\",\r\n      \"options\": [\r\n        {\r\n          \"name\": \"Upgrade to Daily\",\r\n          \"childId\": \"C_upgrade_outcome\",\r\n          \"value\": -6000000\r\n        },\r\n        {\r\n          \"name\": \"Stay 3x Weekly\",\r\n          \"childId\": \"T_test_stay\",\r\n          \"value\": 8000000\r\n        }\r\n      ]\r\n    },\r\n    \"C_upgrade_outcome\": {\r\n      \"type\": \"chance\",\r\n      \"id\": \"C_upgrade_outcome\",\r\n      \"name\": \"Daily Service Outcome\",\r\n      \"branches\": [\r\n        {\r\n          \"name\": \"Growth Continues\",\r\n          \"probability\": 0.65,\r\n          \"childId\": \"T_upgrade_growth\",\r\n          \"value\": 22000000\r\n        },\r\n        {\r\n          \"name\": \"Plateaus\",\r\n          \"probability\": 0.35,\r\n          \"childId\": \"T_upgrade_plateau\",\r\n          \"value\": 10000000\r\n        }\r\n      ]\r\n    },\r\n    \"T_upgrade_growth\": {\r\n      \"type\": \"terminal\",\r\n      \"id\": \"T_upgrade_growth\",\r\n      \"name\": \"Upgrade: Growth\",\r\n      \"value\": 0\r\n    },\r\n    \"T_upgrade_plateau\": {\r\n      \"type\": \"terminal\",\r\n      \"id\": \"T_upgrade_plateau\",\r\n      \"name\": \"Upgrade: Plateau\",\r\n      \"value\": 0\r\n    },\r\n    \"T_test_stay\": {\r\n      \"type\": \"terminal\",\r\n      \"id\": \"T_test_stay\",\r\n      \"name\": \"Stay 3x Weekly\",\r\n      \"value\": 0\r\n    },\r\n    \"T_test_moderate\": {\r\n      \"type\": \"terminal\",\r\n      \"id\": \"T_test_moderate\",\r\n      \"name\": \"Test: Moderate\",\r\n      \"value\": 0\r\n    },\r\n    \"T_test_weak\": {\r\n      \"type\": \"terminal\",\r\n      \"id\": \"T_test_weak\",\r\n      \"name\": \"Test: Weak\",\r\n      \"value\": 0\r\n    },\r\n    \"T_pass\": {\r\n      \"type\": \"terminal\",\r\n      \"id\": \"T_pass\",\r\n      \"name\": \"No New Route\",\r\n      \"value\": 0\r\n    }\r\n  },\r\n  \"Settings\": {\r\n    \"ModelName\": \"Airline Route Decision\",\r\n    \"CalculationMethod\": 0,\r\n    \"Maximize\": true,\r\n    \"UtilityConfig\": null,\r\n    \"Display\": {\r\n      \"DecimalPlaces\": 0,\r\n      \"ShowExpectedValues\": true,\r\n      \"ShowOptimalLabels\": true,\r\n      \"ShowRollbackValues\": true,\r\n      \"CalculatedValueFormat\": \"\\\"$\\\"#,##0\",\r\n      \"CalculatedProbabilityFormat\": \"0.0%\",\r\n      \"InputValueFormat\": \"\\\"$\\\"#,##0\",\r\n      \"InputProbabilityFormat\": \"0.0%\",\r\n      \"CalculatedValuesLabel\": \"\",\r\n      \"TreeStartRow\": 20\r\n    },\r\n    \"ChanceProbabilities\": 1,\r\n    \"ProbabilityTolerance\": 0.001,\r\n    \"Simulation\": {\r\n      \"CalculationMode\": 0,\r\n      \"DecisionMode\": 0\r\n    }\r\n  },\r\n  \"NodeMetadata\": {},\r\n  \"UserFormulas\": {\r\n      \"MC_BV_D_root_C_demand_wide\": \"=-DailyWidebodyServiceCost\",\r\n      \"MC_BV_D_root_C_demand_narrow\": \"=-DailyNarrowbodyCost\",\r\n      \"MC_BV_D_root_C_demand_test\": \"=-_3xWeeklyTestCost\",\r\n      \"MC_BV_D_wide_low_C_downgrade\": \"=-DowngradeToNarrowbodyCost\",\r\n      \"MC_BV_D_wide_low_T_wide_cancel\": \"=-CancelRouteCost\",\r\n      \"MC_BV_D_upgrade_C_upgrade_outcome\": \"=-UpgradeToDailyCost\",\r\n      \"MC_BV_D_upgrade_T_test_stay\": \"=Stay3xWeeklyValue\"\r\n  }\r\n}"}}</t>
  </si>
  <si>
    <t>Fuel Price (High Demand)</t>
  </si>
  <si>
    <t>Demand Level (Wide-Body)</t>
  </si>
  <si>
    <t>Fuel Price (Medium Demand)</t>
  </si>
  <si>
    <t>Downgrades Outcome</t>
  </si>
  <si>
    <t>Low Demand Response</t>
  </si>
  <si>
    <t>Codeshare Outcome</t>
  </si>
  <si>
    <t>New Route Decision</t>
  </si>
  <si>
    <t>Demand Level (Narrow-Body)</t>
  </si>
  <si>
    <t>Daily Service Outcome</t>
  </si>
  <si>
    <t>Scale Up Decision</t>
  </si>
  <si>
    <t>Test Route Demand</t>
  </si>
  <si>
    <t>Airline Route Decision — Control Panel</t>
  </si>
  <si>
    <t>Adjust parameters below to update the decision tree instantly</t>
  </si>
  <si>
    <t>Parameter</t>
  </si>
  <si>
    <t>Value</t>
  </si>
  <si>
    <t>Units</t>
  </si>
  <si>
    <t>Notes</t>
  </si>
  <si>
    <t>Daily Wide-Body Service</t>
  </si>
  <si>
    <t>$</t>
  </si>
  <si>
    <t>Investment for Demand Level (Wide-Body) path</t>
  </si>
  <si>
    <t>Daily Narrow-Body</t>
  </si>
  <si>
    <t>Investment for Demand Level (Narrow-Body) path</t>
  </si>
  <si>
    <t>3x Weekly (Test)</t>
  </si>
  <si>
    <t>Investment for Test Route Demand path</t>
  </si>
  <si>
    <t>Downgrade to Narrow-Body</t>
  </si>
  <si>
    <t>Investment for Downgrades Outcome path</t>
  </si>
  <si>
    <t>Cancel Route</t>
  </si>
  <si>
    <t>Cancel Wide-Body Route</t>
  </si>
  <si>
    <t>Upgrade to Daily</t>
  </si>
  <si>
    <t>Investment for Daily Service Outcome path</t>
  </si>
  <si>
    <t>Stay 3x Weekly</t>
  </si>
  <si>
    <t>Airline New Route Decision</t>
  </si>
  <si>
    <t>ModelChoice Example Model</t>
  </si>
  <si>
    <t>Background</t>
  </si>
  <si>
    <t>A regional airline is considering launching service on a new long-haul route</t>
  </si>
  <si>
    <t>between two growing cities. The airline must choose the scale of commitment:</t>
  </si>
  <si>
    <t>full daily service with a wide-body aircraft, daily narrow-body service, or</t>
  </si>
  <si>
    <t>a 3x weekly test route to gauge demand before scaling up.</t>
  </si>
  <si>
    <t>Option 1: Daily Wide-Body Service ($18M startup)</t>
  </si>
  <si>
    <t>Maximum capacity, premium cabin. High upside but expensive if demand is weak.</t>
  </si>
  <si>
    <t>If demand is low, choose: downgrade aircraft, add codeshare partner, or cancel.</t>
  </si>
  <si>
    <t>Fuel price is a major variable on long-haul routes.</t>
  </si>
  <si>
    <t>Option 2: Daily Narrow-Body ($8M startup)</t>
  </si>
  <si>
    <t>Lower risk, proven demand needed. Limited premium revenue but lower breakeven.</t>
  </si>
  <si>
    <t>Option 3: 3x Weekly Test Route ($4M startup)</t>
  </si>
  <si>
    <t>Lowest commitment. Observe demand for 6 months, then decide whether to scale</t>
  </si>
  <si>
    <t>to daily service or stay at reduced frequency.</t>
  </si>
  <si>
    <t>Decision Objective</t>
  </si>
  <si>
    <t>Maximize expected 3-year profit. This model shows the value of a test-and-learn</t>
  </si>
  <si>
    <t>approach vs. full commitment, with fuel price as an additional risk layer.</t>
  </si>
  <si>
    <t>Key Assumptions</t>
  </si>
  <si>
    <t>Wide-Body Startup Cost</t>
  </si>
  <si>
    <t>Aircraft lease, crew, marketing, slots</t>
  </si>
  <si>
    <t>Narrow-Body Startup Cost</t>
  </si>
  <si>
    <t>Smaller aircraft, same route</t>
  </si>
  <si>
    <t>Test Route Cost</t>
  </si>
  <si>
    <t>3 flights/week, 6 month trial</t>
  </si>
  <si>
    <t>Upgrade Cost (Test to Daily)</t>
  </si>
  <si>
    <t>Additional capacity after test</t>
  </si>
  <si>
    <t>Downgrade Cost</t>
  </si>
  <si>
    <t>Fleet swap, schedule changes</t>
  </si>
  <si>
    <t>Wide-Body High Demand Revenue</t>
  </si>
  <si>
    <t>$45M</t>
  </si>
  <si>
    <t>20% probability, low fuel scenario</t>
  </si>
  <si>
    <t>Route Failure Probability</t>
  </si>
  <si>
    <t>5-10%</t>
  </si>
  <si>
    <t>Higher for wide-body due to overcapacity</t>
  </si>
  <si>
    <t>Fuel Price Impact</t>
  </si>
  <si>
    <t>varies</t>
  </si>
  <si>
    <t>High fuel reduces margins by 30-50%</t>
  </si>
  <si>
    <t>Suggested Analyses</t>
  </si>
  <si>
    <t>▶ Strategy Table - Compare all route strategies including test-then-upgrade</t>
  </si>
  <si>
    <t>▶ Sensitivity Analysis - How sensitive is wide-body to fuel price and demand?</t>
  </si>
  <si>
    <t>▶ Risk Profile - Is the test route's lower variance worth the lower expected return?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</si>
</sst>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€&quot;#,##0;[Red]\-&quot;€&quot;#,##0"/>
    <numFmt numFmtId="164" formatCode="0.0%"/>
    <numFmt numFmtId="166" formatCode="&quot;$&quot;#,##0"/>
    <numFmt numFmtId="167" formatCode="\$#,##0"/>
  </numFmts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color rgb="FF5F5E5A"/>
      <name val="Arial"/>
      <family val="2"/>
    </font>
    <font>
      <sz val="8"/>
      <color rgb="FF993C1D"/>
      <name val="Arial"/>
      <family val="2"/>
    </font>
    <font>
      <sz val="8"/>
      <color rgb="FF085041"/>
      <name val="Arial"/>
      <family val="2"/>
    </font>
    <font>
      <sz val="8"/>
      <color rgb="FF0F6E56"/>
      <name val="Arial"/>
      <family val="2"/>
    </font>
    <font>
      <b/>
      <sz val="14"/>
      <color rgb="FF1A3A6E"/>
      <name val="Aptos Narrow"/>
      <family val="2"/>
      <scheme val="minor"/>
    </font>
    <font>
      <i/>
      <sz val="11"/>
      <color rgb="FF808080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6"/>
      <color rgb="FF1A3A6E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3458B"/>
        <bgColor indexed="64"/>
      </patternFill>
    </fill>
    <fill>
      <patternFill patternType="solid">
        <fgColor rgb="FFFFFFE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left" indent="2"/>
    </xf>
    <xf numFmtId="0" fontId="4" fillId="0" borderId="0" xfId="0" applyFont="1" applyAlignment="1">
      <alignment horizontal="left" indent="2"/>
    </xf>
    <xf numFmtId="0" fontId="5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right"/>
    </xf>
    <xf numFmtId="0" fontId="1" fillId="0" borderId="0" xfId="0" applyFont="1"/>
    <xf numFmtId="0" fontId="6" fillId="0" borderId="0" xfId="0" applyFont="1"/>
    <xf numFmtId="0" fontId="7" fillId="0" borderId="0" xfId="0" applyFont="1"/>
    <xf numFmtId="0" fontId="8" fillId="2" borderId="1" xfId="0" applyFont="1" applyFill="1" applyBorder="1"/>
    <xf numFmtId="0" fontId="0" fillId="0" borderId="1" xfId="0" applyBorder="1"/>
    <xf numFmtId="167" fontId="1" fillId="3" borderId="1" xfId="0" applyNumberFormat="1" applyFont="1" applyFill="1" applyBorder="1"/>
    <xf numFmtId="0" fontId="9" fillId="0" borderId="0" xfId="0" applyFont="1"/>
    <xf numFmtId="0" fontId="10" fillId="0" borderId="0" xfId="0" applyFont="1"/>
    <xf numFmtId="6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50800</xdr:colOff>
      <xdr:row>56</xdr:row>
      <xdr:rowOff>0</xdr:rowOff>
    </xdr:from>
    <xdr:to>
      <xdr:col>2</xdr:col>
      <xdr:colOff>9525</xdr:colOff>
      <xdr:row>56</xdr:row>
      <xdr:rowOff>0</xdr:rowOff>
    </xdr:to>
    <xdr:cxnSp macro="">
      <xdr:nvCxnSpPr>
        <xdr:cNvPr id="116" name="MC_Entry">
          <a:extLst>
            <a:ext uri="{FF2B5EF4-FFF2-40B4-BE49-F238E27FC236}">
              <a16:creationId xmlns:a16="http://schemas.microsoft.com/office/drawing/2014/main" id="{77B53C8A-11B4-B128-471E-3B13B5A0A126}"/>
            </a:ext>
          </a:extLst>
        </xdr:cNvPr>
        <xdr:cNvCxnSpPr/>
      </xdr:nvCxnSpPr>
      <xdr:spPr>
        <a:xfrm>
          <a:off x="665163" y="10610850"/>
          <a:ext cx="1730375" cy="0"/>
        </a:xfrm>
        <a:prstGeom prst="line">
          <a:avLst/>
        </a:prstGeom>
        <a:ln w="12700">
          <a:solidFill>
            <a:srgbClr val="B4B2A9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50800</xdr:colOff>
      <xdr:row>55</xdr:row>
      <xdr:rowOff>99251</xdr:rowOff>
    </xdr:from>
    <xdr:ext cx="1086195" cy="182550"/>
    <xdr:sp macro="_xll.MC_OnTreeNameClick" textlink="">
      <xdr:nvSpPr>
        <xdr:cNvPr id="117" name="MC_TreeName">
          <a:extLst>
            <a:ext uri="{FF2B5EF4-FFF2-40B4-BE49-F238E27FC236}">
              <a16:creationId xmlns:a16="http://schemas.microsoft.com/office/drawing/2014/main" id="{09A62608-4193-13A7-71DE-0B05A800C3E5}"/>
            </a:ext>
          </a:extLst>
        </xdr:cNvPr>
        <xdr:cNvSpPr txBox="1"/>
      </xdr:nvSpPr>
      <xdr:spPr>
        <a:xfrm>
          <a:off x="665163" y="10519601"/>
          <a:ext cx="1086195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38100" tIns="32004" rIns="38100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Airline Route Decision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84204</xdr:colOff>
      <xdr:row>27</xdr:row>
      <xdr:rowOff>184150</xdr:rowOff>
    </xdr:from>
    <xdr:to>
      <xdr:col>3</xdr:col>
      <xdr:colOff>47626</xdr:colOff>
      <xdr:row>56</xdr:row>
      <xdr:rowOff>199</xdr:rowOff>
    </xdr:to>
    <xdr:sp macro="" textlink="">
      <xdr:nvSpPr>
        <xdr:cNvPr id="118" name="MC_BR_D_root_C_demand_wide">
          <a:extLst>
            <a:ext uri="{FF2B5EF4-FFF2-40B4-BE49-F238E27FC236}">
              <a16:creationId xmlns:a16="http://schemas.microsoft.com/office/drawing/2014/main" id="{FC16CDC9-732D-AAC8-18F8-8BD7938FE9E8}"/>
            </a:ext>
          </a:extLst>
        </xdr:cNvPr>
        <xdr:cNvSpPr/>
      </xdr:nvSpPr>
      <xdr:spPr>
        <a:xfrm>
          <a:off x="2470217" y="5270500"/>
          <a:ext cx="2282759" cy="5340549"/>
        </a:xfrm>
        <a:custGeom>
          <a:avLst/>
          <a:gdLst/>
          <a:ahLst/>
          <a:cxnLst/>
          <a:rect l="0" t="0" r="0" b="0"/>
          <a:pathLst>
            <a:path w="2282759" h="5340549">
              <a:moveTo>
                <a:pt x="0" y="5340152"/>
              </a:moveTo>
              <a:lnTo>
                <a:pt x="166624" y="6152"/>
              </a:lnTo>
              <a:lnTo>
                <a:pt x="172971" y="0"/>
              </a:lnTo>
              <a:lnTo>
                <a:pt x="2282758" y="0"/>
              </a:lnTo>
              <a:lnTo>
                <a:pt x="2282758" y="12700"/>
              </a:lnTo>
              <a:lnTo>
                <a:pt x="172971" y="12700"/>
              </a:lnTo>
              <a:lnTo>
                <a:pt x="179317" y="6548"/>
              </a:lnTo>
              <a:lnTo>
                <a:pt x="12693" y="534054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27</xdr:row>
      <xdr:rowOff>99251</xdr:rowOff>
    </xdr:from>
    <xdr:ext cx="1184235" cy="182550"/>
    <xdr:sp macro="_xll.MC_OnBranchLabelClick" textlink="">
      <xdr:nvSpPr>
        <xdr:cNvPr id="119" name="MC_BN_D_root_C_demand_wide">
          <a:extLst>
            <a:ext uri="{FF2B5EF4-FFF2-40B4-BE49-F238E27FC236}">
              <a16:creationId xmlns:a16="http://schemas.microsoft.com/office/drawing/2014/main" id="{AC6F41D4-07F3-4E3A-12B6-355D6B97D38E}"/>
            </a:ext>
          </a:extLst>
        </xdr:cNvPr>
        <xdr:cNvSpPr txBox="1"/>
      </xdr:nvSpPr>
      <xdr:spPr>
        <a:xfrm>
          <a:off x="2672398" y="5185601"/>
          <a:ext cx="1184235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Daily Wide-Body Service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75042</xdr:colOff>
      <xdr:row>55</xdr:row>
      <xdr:rowOff>187109</xdr:rowOff>
    </xdr:from>
    <xdr:to>
      <xdr:col>3</xdr:col>
      <xdr:colOff>47626</xdr:colOff>
      <xdr:row>60</xdr:row>
      <xdr:rowOff>15876</xdr:rowOff>
    </xdr:to>
    <xdr:sp macro="" textlink="">
      <xdr:nvSpPr>
        <xdr:cNvPr id="120" name="MC_BR_D_root_C_demand_narrow">
          <a:extLst>
            <a:ext uri="{FF2B5EF4-FFF2-40B4-BE49-F238E27FC236}">
              <a16:creationId xmlns:a16="http://schemas.microsoft.com/office/drawing/2014/main" id="{740EE944-4CC7-C46F-9D67-EAB61B983E2F}"/>
            </a:ext>
          </a:extLst>
        </xdr:cNvPr>
        <xdr:cNvSpPr/>
      </xdr:nvSpPr>
      <xdr:spPr>
        <a:xfrm>
          <a:off x="2461055" y="10607459"/>
          <a:ext cx="2291921" cy="781267"/>
        </a:xfrm>
        <a:custGeom>
          <a:avLst/>
          <a:gdLst/>
          <a:ahLst/>
          <a:cxnLst/>
          <a:rect l="0" t="0" r="0" b="0"/>
          <a:pathLst>
            <a:path w="2291921" h="781267">
              <a:moveTo>
                <a:pt x="31017" y="0"/>
              </a:moveTo>
              <a:lnTo>
                <a:pt x="197641" y="762000"/>
              </a:lnTo>
              <a:lnTo>
                <a:pt x="182133" y="749516"/>
              </a:lnTo>
              <a:lnTo>
                <a:pt x="2291920" y="749516"/>
              </a:lnTo>
              <a:lnTo>
                <a:pt x="2291920" y="781266"/>
              </a:lnTo>
              <a:lnTo>
                <a:pt x="182133" y="781266"/>
              </a:lnTo>
              <a:lnTo>
                <a:pt x="166624" y="768782"/>
              </a:lnTo>
              <a:lnTo>
                <a:pt x="0" y="678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59</xdr:row>
      <xdr:rowOff>99251</xdr:rowOff>
    </xdr:from>
    <xdr:ext cx="910506" cy="182550"/>
    <xdr:sp macro="_xll.MC_OnBranchLabelClick" textlink="">
      <xdr:nvSpPr>
        <xdr:cNvPr id="121" name="MC_BN_D_root_C_demand_narrow">
          <a:extLst>
            <a:ext uri="{FF2B5EF4-FFF2-40B4-BE49-F238E27FC236}">
              <a16:creationId xmlns:a16="http://schemas.microsoft.com/office/drawing/2014/main" id="{FA3BD7AA-4BF4-D010-684C-76C28A1460DE}"/>
            </a:ext>
          </a:extLst>
        </xdr:cNvPr>
        <xdr:cNvSpPr txBox="1"/>
      </xdr:nvSpPr>
      <xdr:spPr>
        <a:xfrm>
          <a:off x="2672398" y="11281601"/>
          <a:ext cx="910506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Daily Narrow-Body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84206</xdr:colOff>
      <xdr:row>55</xdr:row>
      <xdr:rowOff>190248</xdr:rowOff>
    </xdr:from>
    <xdr:to>
      <xdr:col>3</xdr:col>
      <xdr:colOff>47626</xdr:colOff>
      <xdr:row>78</xdr:row>
      <xdr:rowOff>6351</xdr:rowOff>
    </xdr:to>
    <xdr:sp macro="" textlink="">
      <xdr:nvSpPr>
        <xdr:cNvPr id="122" name="MC_BR_D_root_C_demand_test">
          <a:extLst>
            <a:ext uri="{FF2B5EF4-FFF2-40B4-BE49-F238E27FC236}">
              <a16:creationId xmlns:a16="http://schemas.microsoft.com/office/drawing/2014/main" id="{8B7FA546-8626-DE77-D652-DFB947139C9A}"/>
            </a:ext>
          </a:extLst>
        </xdr:cNvPr>
        <xdr:cNvSpPr/>
      </xdr:nvSpPr>
      <xdr:spPr>
        <a:xfrm>
          <a:off x="2470219" y="10610598"/>
          <a:ext cx="2282757" cy="4197603"/>
        </a:xfrm>
        <a:custGeom>
          <a:avLst/>
          <a:gdLst/>
          <a:ahLst/>
          <a:cxnLst/>
          <a:rect l="0" t="0" r="0" b="0"/>
          <a:pathLst>
            <a:path w="2282757" h="4197603">
              <a:moveTo>
                <a:pt x="12690" y="0"/>
              </a:moveTo>
              <a:lnTo>
                <a:pt x="179313" y="4190999"/>
              </a:lnTo>
              <a:lnTo>
                <a:pt x="172969" y="4184902"/>
              </a:lnTo>
              <a:lnTo>
                <a:pt x="2282756" y="4184902"/>
              </a:lnTo>
              <a:lnTo>
                <a:pt x="2282756" y="4197602"/>
              </a:lnTo>
              <a:lnTo>
                <a:pt x="172969" y="4197602"/>
              </a:lnTo>
              <a:lnTo>
                <a:pt x="166624" y="4191505"/>
              </a:lnTo>
              <a:lnTo>
                <a:pt x="0" y="50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77</xdr:row>
      <xdr:rowOff>99250</xdr:rowOff>
    </xdr:from>
    <xdr:ext cx="825034" cy="182550"/>
    <xdr:sp macro="_xll.MC_OnBranchLabelClick" textlink="">
      <xdr:nvSpPr>
        <xdr:cNvPr id="123" name="MC_BN_D_root_C_demand_test">
          <a:extLst>
            <a:ext uri="{FF2B5EF4-FFF2-40B4-BE49-F238E27FC236}">
              <a16:creationId xmlns:a16="http://schemas.microsoft.com/office/drawing/2014/main" id="{1DF28775-F136-1AC0-18CF-50A889F52409}"/>
            </a:ext>
          </a:extLst>
        </xdr:cNvPr>
        <xdr:cNvSpPr txBox="1"/>
      </xdr:nvSpPr>
      <xdr:spPr>
        <a:xfrm>
          <a:off x="2672398" y="14710600"/>
          <a:ext cx="82503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3x Weekly (Test)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84204</xdr:colOff>
      <xdr:row>55</xdr:row>
      <xdr:rowOff>190302</xdr:rowOff>
    </xdr:from>
    <xdr:to>
      <xdr:col>3</xdr:col>
      <xdr:colOff>47626</xdr:colOff>
      <xdr:row>84</xdr:row>
      <xdr:rowOff>6351</xdr:rowOff>
    </xdr:to>
    <xdr:sp macro="" textlink="">
      <xdr:nvSpPr>
        <xdr:cNvPr id="124" name="MC_BR_D_root_T_pass">
          <a:extLst>
            <a:ext uri="{FF2B5EF4-FFF2-40B4-BE49-F238E27FC236}">
              <a16:creationId xmlns:a16="http://schemas.microsoft.com/office/drawing/2014/main" id="{E6ED7FB3-C31D-D19C-7A46-AE205BF60D9C}"/>
            </a:ext>
          </a:extLst>
        </xdr:cNvPr>
        <xdr:cNvSpPr/>
      </xdr:nvSpPr>
      <xdr:spPr>
        <a:xfrm>
          <a:off x="2470217" y="10610652"/>
          <a:ext cx="2282759" cy="5340549"/>
        </a:xfrm>
        <a:custGeom>
          <a:avLst/>
          <a:gdLst/>
          <a:ahLst/>
          <a:cxnLst/>
          <a:rect l="0" t="0" r="0" b="0"/>
          <a:pathLst>
            <a:path w="2282759" h="5340549">
              <a:moveTo>
                <a:pt x="12693" y="0"/>
              </a:moveTo>
              <a:lnTo>
                <a:pt x="179317" y="5334000"/>
              </a:lnTo>
              <a:lnTo>
                <a:pt x="172971" y="5327848"/>
              </a:lnTo>
              <a:lnTo>
                <a:pt x="2282758" y="5327848"/>
              </a:lnTo>
              <a:lnTo>
                <a:pt x="2282758" y="5340548"/>
              </a:lnTo>
              <a:lnTo>
                <a:pt x="172971" y="5340548"/>
              </a:lnTo>
              <a:lnTo>
                <a:pt x="166624" y="5334396"/>
              </a:lnTo>
              <a:lnTo>
                <a:pt x="0" y="39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2</xdr:col>
      <xdr:colOff>286385</xdr:colOff>
      <xdr:row>83</xdr:row>
      <xdr:rowOff>99250</xdr:rowOff>
    </xdr:from>
    <xdr:ext cx="959173" cy="182550"/>
    <xdr:sp macro="_xll.MC_OnBranchLabelClick" textlink="">
      <xdr:nvSpPr>
        <xdr:cNvPr id="125" name="MC_BN_D_root_T_pass">
          <a:extLst>
            <a:ext uri="{FF2B5EF4-FFF2-40B4-BE49-F238E27FC236}">
              <a16:creationId xmlns:a16="http://schemas.microsoft.com/office/drawing/2014/main" id="{93326B79-3CC7-7284-83A3-31AD7DFB02C4}"/>
            </a:ext>
          </a:extLst>
        </xdr:cNvPr>
        <xdr:cNvSpPr txBox="1"/>
      </xdr:nvSpPr>
      <xdr:spPr>
        <a:xfrm>
          <a:off x="2672398" y="15853600"/>
          <a:ext cx="95917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Don't Launch Route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84267</xdr:colOff>
      <xdr:row>21</xdr:row>
      <xdr:rowOff>184150</xdr:rowOff>
    </xdr:from>
    <xdr:to>
      <xdr:col>4</xdr:col>
      <xdr:colOff>47626</xdr:colOff>
      <xdr:row>28</xdr:row>
      <xdr:rowOff>917</xdr:rowOff>
    </xdr:to>
    <xdr:sp macro="" textlink="">
      <xdr:nvSpPr>
        <xdr:cNvPr id="126" name="MC_BR_C_demand_wide_C_fuel_wide_high">
          <a:extLst>
            <a:ext uri="{FF2B5EF4-FFF2-40B4-BE49-F238E27FC236}">
              <a16:creationId xmlns:a16="http://schemas.microsoft.com/office/drawing/2014/main" id="{3D195FE6-32DB-6BE2-89F4-8B6750E95117}"/>
            </a:ext>
          </a:extLst>
        </xdr:cNvPr>
        <xdr:cNvSpPr/>
      </xdr:nvSpPr>
      <xdr:spPr>
        <a:xfrm>
          <a:off x="4789617" y="4127500"/>
          <a:ext cx="2520822" cy="1150267"/>
        </a:xfrm>
        <a:custGeom>
          <a:avLst/>
          <a:gdLst/>
          <a:ahLst/>
          <a:cxnLst/>
          <a:rect l="0" t="0" r="0" b="0"/>
          <a:pathLst>
            <a:path w="2520822" h="1150267">
              <a:moveTo>
                <a:pt x="0" y="1148434"/>
              </a:moveTo>
              <a:lnTo>
                <a:pt x="166624" y="5434"/>
              </a:lnTo>
              <a:lnTo>
                <a:pt x="172908" y="0"/>
              </a:lnTo>
              <a:lnTo>
                <a:pt x="2520821" y="0"/>
              </a:lnTo>
              <a:lnTo>
                <a:pt x="2520821" y="12700"/>
              </a:lnTo>
              <a:lnTo>
                <a:pt x="172908" y="12700"/>
              </a:lnTo>
              <a:lnTo>
                <a:pt x="179192" y="7266"/>
              </a:lnTo>
              <a:lnTo>
                <a:pt x="12567" y="1150266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21</xdr:row>
      <xdr:rowOff>99251</xdr:rowOff>
    </xdr:from>
    <xdr:ext cx="682687" cy="182550"/>
    <xdr:sp macro="_xll.MC_OnBranchLabelClick" textlink="">
      <xdr:nvSpPr>
        <xdr:cNvPr id="127" name="MC_BN_C_demand_wide_C_fuel_wide_high">
          <a:extLst>
            <a:ext uri="{FF2B5EF4-FFF2-40B4-BE49-F238E27FC236}">
              <a16:creationId xmlns:a16="http://schemas.microsoft.com/office/drawing/2014/main" id="{0D3505A1-2692-4961-8E71-5D438A7E5E8D}"/>
            </a:ext>
          </a:extLst>
        </xdr:cNvPr>
        <xdr:cNvSpPr txBox="1"/>
      </xdr:nvSpPr>
      <xdr:spPr>
        <a:xfrm>
          <a:off x="4991735" y="4042601"/>
          <a:ext cx="682687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High Demand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84348</xdr:colOff>
      <xdr:row>27</xdr:row>
      <xdr:rowOff>189143</xdr:rowOff>
    </xdr:from>
    <xdr:to>
      <xdr:col>4</xdr:col>
      <xdr:colOff>47626</xdr:colOff>
      <xdr:row>32</xdr:row>
      <xdr:rowOff>6351</xdr:rowOff>
    </xdr:to>
    <xdr:sp macro="" textlink="">
      <xdr:nvSpPr>
        <xdr:cNvPr id="128" name="MC_BR_C_demand_wide_C_fuel_wide_med">
          <a:extLst>
            <a:ext uri="{FF2B5EF4-FFF2-40B4-BE49-F238E27FC236}">
              <a16:creationId xmlns:a16="http://schemas.microsoft.com/office/drawing/2014/main" id="{562CAABA-6826-3D7E-55FF-E44F3338DBC3}"/>
            </a:ext>
          </a:extLst>
        </xdr:cNvPr>
        <xdr:cNvSpPr/>
      </xdr:nvSpPr>
      <xdr:spPr>
        <a:xfrm>
          <a:off x="4789698" y="5275493"/>
          <a:ext cx="2520741" cy="769708"/>
        </a:xfrm>
        <a:custGeom>
          <a:avLst/>
          <a:gdLst/>
          <a:ahLst/>
          <a:cxnLst/>
          <a:rect l="0" t="0" r="0" b="0"/>
          <a:pathLst>
            <a:path w="2520741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520740" y="757007"/>
              </a:lnTo>
              <a:lnTo>
                <a:pt x="2520740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31</xdr:row>
      <xdr:rowOff>99251</xdr:rowOff>
    </xdr:from>
    <xdr:ext cx="836639" cy="182550"/>
    <xdr:sp macro="_xll.MC_OnBranchLabelClick" textlink="">
      <xdr:nvSpPr>
        <xdr:cNvPr id="129" name="MC_BN_C_demand_wide_C_fuel_wide_med">
          <a:extLst>
            <a:ext uri="{FF2B5EF4-FFF2-40B4-BE49-F238E27FC236}">
              <a16:creationId xmlns:a16="http://schemas.microsoft.com/office/drawing/2014/main" id="{7173DECC-41F5-D09F-1EA1-BF7755DAA62F}"/>
            </a:ext>
          </a:extLst>
        </xdr:cNvPr>
        <xdr:cNvSpPr txBox="1"/>
      </xdr:nvSpPr>
      <xdr:spPr>
        <a:xfrm>
          <a:off x="4991735" y="5947601"/>
          <a:ext cx="83663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Medium Demand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84210</xdr:colOff>
      <xdr:row>27</xdr:row>
      <xdr:rowOff>190154</xdr:rowOff>
    </xdr:from>
    <xdr:to>
      <xdr:col>4</xdr:col>
      <xdr:colOff>47626</xdr:colOff>
      <xdr:row>44</xdr:row>
      <xdr:rowOff>6351</xdr:rowOff>
    </xdr:to>
    <xdr:sp macro="" textlink="">
      <xdr:nvSpPr>
        <xdr:cNvPr id="130" name="MC_BR_C_demand_wide_D_wide_low">
          <a:extLst>
            <a:ext uri="{FF2B5EF4-FFF2-40B4-BE49-F238E27FC236}">
              <a16:creationId xmlns:a16="http://schemas.microsoft.com/office/drawing/2014/main" id="{00CDF505-3CA3-95C7-3E60-479503D4B541}"/>
            </a:ext>
          </a:extLst>
        </xdr:cNvPr>
        <xdr:cNvSpPr/>
      </xdr:nvSpPr>
      <xdr:spPr>
        <a:xfrm>
          <a:off x="4789560" y="5276504"/>
          <a:ext cx="2520879" cy="3054697"/>
        </a:xfrm>
        <a:custGeom>
          <a:avLst/>
          <a:gdLst/>
          <a:ahLst/>
          <a:cxnLst/>
          <a:rect l="0" t="0" r="0" b="0"/>
          <a:pathLst>
            <a:path w="2520879" h="3054697">
              <a:moveTo>
                <a:pt x="12681" y="0"/>
              </a:moveTo>
              <a:lnTo>
                <a:pt x="179306" y="3048000"/>
              </a:lnTo>
              <a:lnTo>
                <a:pt x="172965" y="3041996"/>
              </a:lnTo>
              <a:lnTo>
                <a:pt x="2520878" y="3041996"/>
              </a:lnTo>
              <a:lnTo>
                <a:pt x="2520878" y="3054696"/>
              </a:lnTo>
              <a:lnTo>
                <a:pt x="172965" y="3054696"/>
              </a:lnTo>
              <a:lnTo>
                <a:pt x="166624" y="3048692"/>
              </a:lnTo>
              <a:lnTo>
                <a:pt x="0" y="692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43</xdr:row>
      <xdr:rowOff>99251</xdr:rowOff>
    </xdr:from>
    <xdr:ext cx="659924" cy="182550"/>
    <xdr:sp macro="_xll.MC_OnBranchLabelClick" textlink="">
      <xdr:nvSpPr>
        <xdr:cNvPr id="131" name="MC_BN_C_demand_wide_D_wide_low">
          <a:extLst>
            <a:ext uri="{FF2B5EF4-FFF2-40B4-BE49-F238E27FC236}">
              <a16:creationId xmlns:a16="http://schemas.microsoft.com/office/drawing/2014/main" id="{7B67742E-4548-4DDB-E83C-12F11806F8DE}"/>
            </a:ext>
          </a:extLst>
        </xdr:cNvPr>
        <xdr:cNvSpPr txBox="1"/>
      </xdr:nvSpPr>
      <xdr:spPr>
        <a:xfrm>
          <a:off x="4991735" y="8233601"/>
          <a:ext cx="65992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Low Demand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84205</xdr:colOff>
      <xdr:row>27</xdr:row>
      <xdr:rowOff>190286</xdr:rowOff>
    </xdr:from>
    <xdr:to>
      <xdr:col>4</xdr:col>
      <xdr:colOff>47626</xdr:colOff>
      <xdr:row>54</xdr:row>
      <xdr:rowOff>6351</xdr:rowOff>
    </xdr:to>
    <xdr:sp macro="" textlink="">
      <xdr:nvSpPr>
        <xdr:cNvPr id="132" name="MC_BR_C_demand_wide_T_wide_fail">
          <a:extLst>
            <a:ext uri="{FF2B5EF4-FFF2-40B4-BE49-F238E27FC236}">
              <a16:creationId xmlns:a16="http://schemas.microsoft.com/office/drawing/2014/main" id="{041F8581-691B-0579-DB85-C789642ADCBD}"/>
            </a:ext>
          </a:extLst>
        </xdr:cNvPr>
        <xdr:cNvSpPr/>
      </xdr:nvSpPr>
      <xdr:spPr>
        <a:xfrm>
          <a:off x="4789555" y="5276636"/>
          <a:ext cx="2520884" cy="4959565"/>
        </a:xfrm>
        <a:custGeom>
          <a:avLst/>
          <a:gdLst/>
          <a:ahLst/>
          <a:cxnLst/>
          <a:rect l="0" t="0" r="0" b="0"/>
          <a:pathLst>
            <a:path w="2520884" h="4959565">
              <a:moveTo>
                <a:pt x="12693" y="0"/>
              </a:moveTo>
              <a:lnTo>
                <a:pt x="179317" y="4953001"/>
              </a:lnTo>
              <a:lnTo>
                <a:pt x="172970" y="4946864"/>
              </a:lnTo>
              <a:lnTo>
                <a:pt x="2520883" y="4946864"/>
              </a:lnTo>
              <a:lnTo>
                <a:pt x="2520883" y="4959564"/>
              </a:lnTo>
              <a:lnTo>
                <a:pt x="172970" y="4959564"/>
              </a:lnTo>
              <a:lnTo>
                <a:pt x="166623" y="4953427"/>
              </a:lnTo>
              <a:lnTo>
                <a:pt x="0" y="42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53</xdr:row>
      <xdr:rowOff>99251</xdr:rowOff>
    </xdr:from>
    <xdr:ext cx="574260" cy="182550"/>
    <xdr:sp macro="_xll.MC_OnBranchLabelClick" textlink="">
      <xdr:nvSpPr>
        <xdr:cNvPr id="133" name="MC_BN_C_demand_wide_T_wide_fail">
          <a:extLst>
            <a:ext uri="{FF2B5EF4-FFF2-40B4-BE49-F238E27FC236}">
              <a16:creationId xmlns:a16="http://schemas.microsoft.com/office/drawing/2014/main" id="{C9F129D3-C0D0-E34D-2B16-AB2F26B627F3}"/>
            </a:ext>
          </a:extLst>
        </xdr:cNvPr>
        <xdr:cNvSpPr txBox="1"/>
      </xdr:nvSpPr>
      <xdr:spPr>
        <a:xfrm>
          <a:off x="4991735" y="10138601"/>
          <a:ext cx="57426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Route Fails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19</xdr:row>
      <xdr:rowOff>184150</xdr:rowOff>
    </xdr:from>
    <xdr:to>
      <xdr:col>5</xdr:col>
      <xdr:colOff>47626</xdr:colOff>
      <xdr:row>22</xdr:row>
      <xdr:rowOff>2545</xdr:rowOff>
    </xdr:to>
    <xdr:sp macro="" textlink="">
      <xdr:nvSpPr>
        <xdr:cNvPr id="134" name="MC_BR_C_fuel_wide_high_T_wide_high_lowfuel">
          <a:extLst>
            <a:ext uri="{FF2B5EF4-FFF2-40B4-BE49-F238E27FC236}">
              <a16:creationId xmlns:a16="http://schemas.microsoft.com/office/drawing/2014/main" id="{1EFDBA8A-91F6-0425-5B10-BD31721A8A87}"/>
            </a:ext>
          </a:extLst>
        </xdr:cNvPr>
        <xdr:cNvSpPr/>
      </xdr:nvSpPr>
      <xdr:spPr>
        <a:xfrm>
          <a:off x="7347545" y="3746500"/>
          <a:ext cx="2520356" cy="389895"/>
        </a:xfrm>
        <a:custGeom>
          <a:avLst/>
          <a:gdLst/>
          <a:ahLst/>
          <a:cxnLst/>
          <a:rect l="0" t="0" r="0" b="0"/>
          <a:pathLst>
            <a:path w="2520356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520355" y="0"/>
              </a:lnTo>
              <a:lnTo>
                <a:pt x="2520355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19</xdr:row>
      <xdr:rowOff>99251</xdr:rowOff>
    </xdr:from>
    <xdr:ext cx="471668" cy="182550"/>
    <xdr:sp macro="_xll.MC_OnBranchLabelClick" textlink="">
      <xdr:nvSpPr>
        <xdr:cNvPr id="135" name="MC_BN_C_fuel_wide_high_T_wide_high_lowfuel">
          <a:extLst>
            <a:ext uri="{FF2B5EF4-FFF2-40B4-BE49-F238E27FC236}">
              <a16:creationId xmlns:a16="http://schemas.microsoft.com/office/drawing/2014/main" id="{07621BE6-A874-16FE-F71E-677CAE5037E1}"/>
            </a:ext>
          </a:extLst>
        </xdr:cNvPr>
        <xdr:cNvSpPr txBox="1"/>
      </xdr:nvSpPr>
      <xdr:spPr>
        <a:xfrm>
          <a:off x="7549197" y="3661601"/>
          <a:ext cx="47166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Low Fuel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21</xdr:row>
      <xdr:rowOff>187956</xdr:rowOff>
    </xdr:from>
    <xdr:to>
      <xdr:col>5</xdr:col>
      <xdr:colOff>47626</xdr:colOff>
      <xdr:row>24</xdr:row>
      <xdr:rowOff>6351</xdr:rowOff>
    </xdr:to>
    <xdr:sp macro="" textlink="">
      <xdr:nvSpPr>
        <xdr:cNvPr id="136" name="MC_BR_C_fuel_wide_high_T_wide_high_normfuel">
          <a:extLst>
            <a:ext uri="{FF2B5EF4-FFF2-40B4-BE49-F238E27FC236}">
              <a16:creationId xmlns:a16="http://schemas.microsoft.com/office/drawing/2014/main" id="{A0D68BDE-FAC0-CECA-28A9-0A38D7EDEB7C}"/>
            </a:ext>
          </a:extLst>
        </xdr:cNvPr>
        <xdr:cNvSpPr/>
      </xdr:nvSpPr>
      <xdr:spPr>
        <a:xfrm>
          <a:off x="7347545" y="4131306"/>
          <a:ext cx="2520356" cy="389895"/>
        </a:xfrm>
        <a:custGeom>
          <a:avLst/>
          <a:gdLst/>
          <a:ahLst/>
          <a:cxnLst/>
          <a:rect l="0" t="0" r="0" b="0"/>
          <a:pathLst>
            <a:path w="2520356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520355" y="377194"/>
              </a:lnTo>
              <a:lnTo>
                <a:pt x="2520355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23</xdr:row>
      <xdr:rowOff>99251</xdr:rowOff>
    </xdr:from>
    <xdr:ext cx="614079" cy="182550"/>
    <xdr:sp macro="_xll.MC_OnBranchLabelClick" textlink="">
      <xdr:nvSpPr>
        <xdr:cNvPr id="137" name="MC_BN_C_fuel_wide_high_T_wide_high_normfuel">
          <a:extLst>
            <a:ext uri="{FF2B5EF4-FFF2-40B4-BE49-F238E27FC236}">
              <a16:creationId xmlns:a16="http://schemas.microsoft.com/office/drawing/2014/main" id="{C9DA66D5-6D2D-8F4C-7A0C-3394CA42D368}"/>
            </a:ext>
          </a:extLst>
        </xdr:cNvPr>
        <xdr:cNvSpPr txBox="1"/>
      </xdr:nvSpPr>
      <xdr:spPr>
        <a:xfrm>
          <a:off x="7549197" y="4423601"/>
          <a:ext cx="61407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Normal Fuel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84347</xdr:colOff>
      <xdr:row>21</xdr:row>
      <xdr:rowOff>189143</xdr:rowOff>
    </xdr:from>
    <xdr:to>
      <xdr:col>5</xdr:col>
      <xdr:colOff>47626</xdr:colOff>
      <xdr:row>26</xdr:row>
      <xdr:rowOff>6351</xdr:rowOff>
    </xdr:to>
    <xdr:sp macro="" textlink="">
      <xdr:nvSpPr>
        <xdr:cNvPr id="138" name="MC_BR_C_fuel_wide_high_T_wide_high_highfuel">
          <a:extLst>
            <a:ext uri="{FF2B5EF4-FFF2-40B4-BE49-F238E27FC236}">
              <a16:creationId xmlns:a16="http://schemas.microsoft.com/office/drawing/2014/main" id="{62C8E337-1AA6-37B5-7D92-37984E39995A}"/>
            </a:ext>
          </a:extLst>
        </xdr:cNvPr>
        <xdr:cNvSpPr/>
      </xdr:nvSpPr>
      <xdr:spPr>
        <a:xfrm>
          <a:off x="7347160" y="4132493"/>
          <a:ext cx="2520741" cy="769708"/>
        </a:xfrm>
        <a:custGeom>
          <a:avLst/>
          <a:gdLst/>
          <a:ahLst/>
          <a:cxnLst/>
          <a:rect l="0" t="0" r="0" b="0"/>
          <a:pathLst>
            <a:path w="2520741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520740" y="757007"/>
              </a:lnTo>
              <a:lnTo>
                <a:pt x="2520740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25</xdr:row>
      <xdr:rowOff>99251</xdr:rowOff>
    </xdr:from>
    <xdr:ext cx="494431" cy="182550"/>
    <xdr:sp macro="_xll.MC_OnBranchLabelClick" textlink="">
      <xdr:nvSpPr>
        <xdr:cNvPr id="139" name="MC_BN_C_fuel_wide_high_T_wide_high_highfuel">
          <a:extLst>
            <a:ext uri="{FF2B5EF4-FFF2-40B4-BE49-F238E27FC236}">
              <a16:creationId xmlns:a16="http://schemas.microsoft.com/office/drawing/2014/main" id="{EE97046C-C8E3-A039-3C80-BBC2C1CE6831}"/>
            </a:ext>
          </a:extLst>
        </xdr:cNvPr>
        <xdr:cNvSpPr txBox="1"/>
      </xdr:nvSpPr>
      <xdr:spPr>
        <a:xfrm>
          <a:off x="7549197" y="4804601"/>
          <a:ext cx="49443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High Fuel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29</xdr:row>
      <xdr:rowOff>184150</xdr:rowOff>
    </xdr:from>
    <xdr:to>
      <xdr:col>5</xdr:col>
      <xdr:colOff>47626</xdr:colOff>
      <xdr:row>32</xdr:row>
      <xdr:rowOff>2545</xdr:rowOff>
    </xdr:to>
    <xdr:sp macro="" textlink="">
      <xdr:nvSpPr>
        <xdr:cNvPr id="140" name="MC_BR_C_fuel_wide_med_T_wide_med_lowfuel">
          <a:extLst>
            <a:ext uri="{FF2B5EF4-FFF2-40B4-BE49-F238E27FC236}">
              <a16:creationId xmlns:a16="http://schemas.microsoft.com/office/drawing/2014/main" id="{01B60B49-79ED-1E40-A5FA-CEB8DF21A936}"/>
            </a:ext>
          </a:extLst>
        </xdr:cNvPr>
        <xdr:cNvSpPr/>
      </xdr:nvSpPr>
      <xdr:spPr>
        <a:xfrm>
          <a:off x="7347545" y="5651500"/>
          <a:ext cx="2520356" cy="389895"/>
        </a:xfrm>
        <a:custGeom>
          <a:avLst/>
          <a:gdLst/>
          <a:ahLst/>
          <a:cxnLst/>
          <a:rect l="0" t="0" r="0" b="0"/>
          <a:pathLst>
            <a:path w="2520356" h="389895">
              <a:moveTo>
                <a:pt x="0" y="384806"/>
              </a:moveTo>
              <a:lnTo>
                <a:pt x="166624" y="3806"/>
              </a:lnTo>
              <a:lnTo>
                <a:pt x="172443" y="0"/>
              </a:lnTo>
              <a:lnTo>
                <a:pt x="2520355" y="0"/>
              </a:lnTo>
              <a:lnTo>
                <a:pt x="2520355" y="12700"/>
              </a:lnTo>
              <a:lnTo>
                <a:pt x="172443" y="12700"/>
              </a:lnTo>
              <a:lnTo>
                <a:pt x="178261" y="8894"/>
              </a:lnTo>
              <a:lnTo>
                <a:pt x="11637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29</xdr:row>
      <xdr:rowOff>99251</xdr:rowOff>
    </xdr:from>
    <xdr:ext cx="471668" cy="182550"/>
    <xdr:sp macro="_xll.MC_OnBranchLabelClick" textlink="">
      <xdr:nvSpPr>
        <xdr:cNvPr id="141" name="MC_BN_C_fuel_wide_med_T_wide_med_lowfuel">
          <a:extLst>
            <a:ext uri="{FF2B5EF4-FFF2-40B4-BE49-F238E27FC236}">
              <a16:creationId xmlns:a16="http://schemas.microsoft.com/office/drawing/2014/main" id="{A7882D35-7891-9446-1687-387BF3ED3420}"/>
            </a:ext>
          </a:extLst>
        </xdr:cNvPr>
        <xdr:cNvSpPr txBox="1"/>
      </xdr:nvSpPr>
      <xdr:spPr>
        <a:xfrm>
          <a:off x="7549197" y="5566601"/>
          <a:ext cx="471668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Low Fuel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31</xdr:row>
      <xdr:rowOff>187956</xdr:rowOff>
    </xdr:from>
    <xdr:to>
      <xdr:col>5</xdr:col>
      <xdr:colOff>47626</xdr:colOff>
      <xdr:row>34</xdr:row>
      <xdr:rowOff>6351</xdr:rowOff>
    </xdr:to>
    <xdr:sp macro="" textlink="">
      <xdr:nvSpPr>
        <xdr:cNvPr id="142" name="MC_BR_C_fuel_wide_med_T_wide_med_normfuel">
          <a:extLst>
            <a:ext uri="{FF2B5EF4-FFF2-40B4-BE49-F238E27FC236}">
              <a16:creationId xmlns:a16="http://schemas.microsoft.com/office/drawing/2014/main" id="{E36EF71C-B8CC-2CB7-2469-D98534BA7267}"/>
            </a:ext>
          </a:extLst>
        </xdr:cNvPr>
        <xdr:cNvSpPr/>
      </xdr:nvSpPr>
      <xdr:spPr>
        <a:xfrm>
          <a:off x="7347545" y="6036306"/>
          <a:ext cx="2520356" cy="389895"/>
        </a:xfrm>
        <a:custGeom>
          <a:avLst/>
          <a:gdLst/>
          <a:ahLst/>
          <a:cxnLst/>
          <a:rect l="0" t="0" r="0" b="0"/>
          <a:pathLst>
            <a:path w="2520356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520355" y="377194"/>
              </a:lnTo>
              <a:lnTo>
                <a:pt x="2520355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33</xdr:row>
      <xdr:rowOff>99251</xdr:rowOff>
    </xdr:from>
    <xdr:ext cx="614079" cy="182550"/>
    <xdr:sp macro="_xll.MC_OnBranchLabelClick" textlink="">
      <xdr:nvSpPr>
        <xdr:cNvPr id="143" name="MC_BN_C_fuel_wide_med_T_wide_med_normfuel">
          <a:extLst>
            <a:ext uri="{FF2B5EF4-FFF2-40B4-BE49-F238E27FC236}">
              <a16:creationId xmlns:a16="http://schemas.microsoft.com/office/drawing/2014/main" id="{10F2E1D6-5E45-E0F2-9252-E0833D71C1B0}"/>
            </a:ext>
          </a:extLst>
        </xdr:cNvPr>
        <xdr:cNvSpPr txBox="1"/>
      </xdr:nvSpPr>
      <xdr:spPr>
        <a:xfrm>
          <a:off x="7549197" y="6328601"/>
          <a:ext cx="614079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Normal Fuel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84347</xdr:colOff>
      <xdr:row>31</xdr:row>
      <xdr:rowOff>189143</xdr:rowOff>
    </xdr:from>
    <xdr:to>
      <xdr:col>5</xdr:col>
      <xdr:colOff>47626</xdr:colOff>
      <xdr:row>36</xdr:row>
      <xdr:rowOff>6351</xdr:rowOff>
    </xdr:to>
    <xdr:sp macro="" textlink="">
      <xdr:nvSpPr>
        <xdr:cNvPr id="144" name="MC_BR_C_fuel_wide_med_T_wide_med_highfuel">
          <a:extLst>
            <a:ext uri="{FF2B5EF4-FFF2-40B4-BE49-F238E27FC236}">
              <a16:creationId xmlns:a16="http://schemas.microsoft.com/office/drawing/2014/main" id="{C2EEF7E1-117B-B856-AB30-29D1DDAD635E}"/>
            </a:ext>
          </a:extLst>
        </xdr:cNvPr>
        <xdr:cNvSpPr/>
      </xdr:nvSpPr>
      <xdr:spPr>
        <a:xfrm>
          <a:off x="7347160" y="6037493"/>
          <a:ext cx="2520741" cy="769708"/>
        </a:xfrm>
        <a:custGeom>
          <a:avLst/>
          <a:gdLst/>
          <a:ahLst/>
          <a:cxnLst/>
          <a:rect l="0" t="0" r="0" b="0"/>
          <a:pathLst>
            <a:path w="2520741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520740" y="757007"/>
              </a:lnTo>
              <a:lnTo>
                <a:pt x="2520740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35</xdr:row>
      <xdr:rowOff>99251</xdr:rowOff>
    </xdr:from>
    <xdr:ext cx="494431" cy="182550"/>
    <xdr:sp macro="_xll.MC_OnBranchLabelClick" textlink="">
      <xdr:nvSpPr>
        <xdr:cNvPr id="145" name="MC_BN_C_fuel_wide_med_T_wide_med_highfuel">
          <a:extLst>
            <a:ext uri="{FF2B5EF4-FFF2-40B4-BE49-F238E27FC236}">
              <a16:creationId xmlns:a16="http://schemas.microsoft.com/office/drawing/2014/main" id="{B1661D1D-F346-B9BA-4AD0-5EC4D8EFA3CB}"/>
            </a:ext>
          </a:extLst>
        </xdr:cNvPr>
        <xdr:cNvSpPr txBox="1"/>
      </xdr:nvSpPr>
      <xdr:spPr>
        <a:xfrm>
          <a:off x="7549197" y="6709601"/>
          <a:ext cx="494431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High Fuel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84347</xdr:colOff>
      <xdr:row>39</xdr:row>
      <xdr:rowOff>184150</xdr:rowOff>
    </xdr:from>
    <xdr:to>
      <xdr:col>5</xdr:col>
      <xdr:colOff>47626</xdr:colOff>
      <xdr:row>44</xdr:row>
      <xdr:rowOff>1358</xdr:rowOff>
    </xdr:to>
    <xdr:sp macro="" textlink="">
      <xdr:nvSpPr>
        <xdr:cNvPr id="146" name="MC_BR_D_wide_low_C_downgrade">
          <a:extLst>
            <a:ext uri="{FF2B5EF4-FFF2-40B4-BE49-F238E27FC236}">
              <a16:creationId xmlns:a16="http://schemas.microsoft.com/office/drawing/2014/main" id="{5B09C275-D863-2742-7742-8AF69EC2E581}"/>
            </a:ext>
          </a:extLst>
        </xdr:cNvPr>
        <xdr:cNvSpPr/>
      </xdr:nvSpPr>
      <xdr:spPr>
        <a:xfrm>
          <a:off x="7347160" y="7556500"/>
          <a:ext cx="2520741" cy="769708"/>
        </a:xfrm>
        <a:custGeom>
          <a:avLst/>
          <a:gdLst/>
          <a:ahLst/>
          <a:cxnLst/>
          <a:rect l="0" t="0" r="0" b="0"/>
          <a:pathLst>
            <a:path w="2520741" h="769708">
              <a:moveTo>
                <a:pt x="0" y="766993"/>
              </a:moveTo>
              <a:lnTo>
                <a:pt x="166624" y="4993"/>
              </a:lnTo>
              <a:lnTo>
                <a:pt x="172828" y="0"/>
              </a:lnTo>
              <a:lnTo>
                <a:pt x="2520740" y="0"/>
              </a:lnTo>
              <a:lnTo>
                <a:pt x="2520740" y="12700"/>
              </a:lnTo>
              <a:lnTo>
                <a:pt x="172828" y="12700"/>
              </a:lnTo>
              <a:lnTo>
                <a:pt x="179031" y="7707"/>
              </a:lnTo>
              <a:lnTo>
                <a:pt x="12407" y="769707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39</xdr:row>
      <xdr:rowOff>99251</xdr:rowOff>
    </xdr:from>
    <xdr:ext cx="1321387" cy="182550"/>
    <xdr:sp macro="_xll.MC_OnBranchLabelClick" textlink="">
      <xdr:nvSpPr>
        <xdr:cNvPr id="147" name="MC_BN_D_wide_low_C_downgrade">
          <a:extLst>
            <a:ext uri="{FF2B5EF4-FFF2-40B4-BE49-F238E27FC236}">
              <a16:creationId xmlns:a16="http://schemas.microsoft.com/office/drawing/2014/main" id="{9AB29E90-18CA-6A11-AED3-5B9FDE784637}"/>
            </a:ext>
          </a:extLst>
        </xdr:cNvPr>
        <xdr:cNvSpPr txBox="1"/>
      </xdr:nvSpPr>
      <xdr:spPr>
        <a:xfrm>
          <a:off x="7549197" y="7471601"/>
          <a:ext cx="1321387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Downgrade to Narrow-Body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84347</xdr:colOff>
      <xdr:row>43</xdr:row>
      <xdr:rowOff>189143</xdr:rowOff>
    </xdr:from>
    <xdr:to>
      <xdr:col>5</xdr:col>
      <xdr:colOff>47626</xdr:colOff>
      <xdr:row>48</xdr:row>
      <xdr:rowOff>6351</xdr:rowOff>
    </xdr:to>
    <xdr:sp macro="" textlink="">
      <xdr:nvSpPr>
        <xdr:cNvPr id="148" name="MC_BR_D_wide_low_C_codeshare">
          <a:extLst>
            <a:ext uri="{FF2B5EF4-FFF2-40B4-BE49-F238E27FC236}">
              <a16:creationId xmlns:a16="http://schemas.microsoft.com/office/drawing/2014/main" id="{8AAB6766-A62A-ABB0-0BD4-A39D48D3F01A}"/>
            </a:ext>
          </a:extLst>
        </xdr:cNvPr>
        <xdr:cNvSpPr/>
      </xdr:nvSpPr>
      <xdr:spPr>
        <a:xfrm>
          <a:off x="7347160" y="8323493"/>
          <a:ext cx="2520741" cy="769708"/>
        </a:xfrm>
        <a:custGeom>
          <a:avLst/>
          <a:gdLst/>
          <a:ahLst/>
          <a:cxnLst/>
          <a:rect l="0" t="0" r="0" b="0"/>
          <a:pathLst>
            <a:path w="2520741" h="769708">
              <a:moveTo>
                <a:pt x="12407" y="0"/>
              </a:moveTo>
              <a:lnTo>
                <a:pt x="179031" y="762000"/>
              </a:lnTo>
              <a:lnTo>
                <a:pt x="172828" y="757007"/>
              </a:lnTo>
              <a:lnTo>
                <a:pt x="2520740" y="757007"/>
              </a:lnTo>
              <a:lnTo>
                <a:pt x="2520740" y="769707"/>
              </a:lnTo>
              <a:lnTo>
                <a:pt x="172828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47</xdr:row>
      <xdr:rowOff>99251</xdr:rowOff>
    </xdr:from>
    <xdr:ext cx="1133452" cy="182550"/>
    <xdr:sp macro="_xll.MC_OnBranchLabelClick" textlink="">
      <xdr:nvSpPr>
        <xdr:cNvPr id="149" name="MC_BN_D_wide_low_C_codeshare">
          <a:extLst>
            <a:ext uri="{FF2B5EF4-FFF2-40B4-BE49-F238E27FC236}">
              <a16:creationId xmlns:a16="http://schemas.microsoft.com/office/drawing/2014/main" id="{7A846398-AB41-B70B-FD24-9CB8F619975D}"/>
            </a:ext>
          </a:extLst>
        </xdr:cNvPr>
        <xdr:cNvSpPr txBox="1"/>
      </xdr:nvSpPr>
      <xdr:spPr>
        <a:xfrm>
          <a:off x="7549197" y="8995601"/>
          <a:ext cx="113345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Add Codeshare Partner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84238</xdr:colOff>
      <xdr:row>43</xdr:row>
      <xdr:rowOff>189810</xdr:rowOff>
    </xdr:from>
    <xdr:to>
      <xdr:col>5</xdr:col>
      <xdr:colOff>47626</xdr:colOff>
      <xdr:row>52</xdr:row>
      <xdr:rowOff>6351</xdr:rowOff>
    </xdr:to>
    <xdr:sp macro="" textlink="">
      <xdr:nvSpPr>
        <xdr:cNvPr id="150" name="MC_BR_D_wide_low_T_wide_cancel">
          <a:extLst>
            <a:ext uri="{FF2B5EF4-FFF2-40B4-BE49-F238E27FC236}">
              <a16:creationId xmlns:a16="http://schemas.microsoft.com/office/drawing/2014/main" id="{9DFD45AB-C7DE-E81A-A904-481AC76B6BD0}"/>
            </a:ext>
          </a:extLst>
        </xdr:cNvPr>
        <xdr:cNvSpPr/>
      </xdr:nvSpPr>
      <xdr:spPr>
        <a:xfrm>
          <a:off x="7347051" y="8324160"/>
          <a:ext cx="2520850" cy="1531041"/>
        </a:xfrm>
        <a:custGeom>
          <a:avLst/>
          <a:gdLst/>
          <a:ahLst/>
          <a:cxnLst/>
          <a:rect l="0" t="0" r="0" b="0"/>
          <a:pathLst>
            <a:path w="2520850" h="1531041">
              <a:moveTo>
                <a:pt x="12625" y="0"/>
              </a:moveTo>
              <a:lnTo>
                <a:pt x="179249" y="1524000"/>
              </a:lnTo>
              <a:lnTo>
                <a:pt x="172937" y="1518340"/>
              </a:lnTo>
              <a:lnTo>
                <a:pt x="2520849" y="1518340"/>
              </a:lnTo>
              <a:lnTo>
                <a:pt x="2520849" y="1531040"/>
              </a:lnTo>
              <a:lnTo>
                <a:pt x="172937" y="1531040"/>
              </a:lnTo>
              <a:lnTo>
                <a:pt x="166624" y="1525380"/>
              </a:lnTo>
              <a:lnTo>
                <a:pt x="0" y="1380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51</xdr:row>
      <xdr:rowOff>99251</xdr:rowOff>
    </xdr:from>
    <xdr:ext cx="677045" cy="182550"/>
    <xdr:sp macro="_xll.MC_OnBranchLabelClick" textlink="">
      <xdr:nvSpPr>
        <xdr:cNvPr id="151" name="MC_BN_D_wide_low_T_wide_cancel">
          <a:extLst>
            <a:ext uri="{FF2B5EF4-FFF2-40B4-BE49-F238E27FC236}">
              <a16:creationId xmlns:a16="http://schemas.microsoft.com/office/drawing/2014/main" id="{1AB9CD36-0065-5A7B-BCDE-B84A01F61490}"/>
            </a:ext>
          </a:extLst>
        </xdr:cNvPr>
        <xdr:cNvSpPr txBox="1"/>
      </xdr:nvSpPr>
      <xdr:spPr>
        <a:xfrm>
          <a:off x="7549197" y="9757601"/>
          <a:ext cx="677045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Cancel Route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84733</xdr:colOff>
      <xdr:row>37</xdr:row>
      <xdr:rowOff>184150</xdr:rowOff>
    </xdr:from>
    <xdr:to>
      <xdr:col>6</xdr:col>
      <xdr:colOff>47626</xdr:colOff>
      <xdr:row>40</xdr:row>
      <xdr:rowOff>2545</xdr:rowOff>
    </xdr:to>
    <xdr:sp macro="" textlink="">
      <xdr:nvSpPr>
        <xdr:cNvPr id="152" name="MC_BR_C_downgrade_T_downgrade_ok">
          <a:extLst>
            <a:ext uri="{FF2B5EF4-FFF2-40B4-BE49-F238E27FC236}">
              <a16:creationId xmlns:a16="http://schemas.microsoft.com/office/drawing/2014/main" id="{7F0B119B-9D03-F9CC-19C8-75BB486168C0}"/>
            </a:ext>
          </a:extLst>
        </xdr:cNvPr>
        <xdr:cNvSpPr/>
      </xdr:nvSpPr>
      <xdr:spPr>
        <a:xfrm>
          <a:off x="9905008" y="7175500"/>
          <a:ext cx="2177456" cy="389895"/>
        </a:xfrm>
        <a:custGeom>
          <a:avLst/>
          <a:gdLst/>
          <a:ahLst/>
          <a:cxnLst/>
          <a:rect l="0" t="0" r="0" b="0"/>
          <a:pathLst>
            <a:path w="2177456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177455" y="0"/>
              </a:lnTo>
              <a:lnTo>
                <a:pt x="2177455" y="12700"/>
              </a:lnTo>
              <a:lnTo>
                <a:pt x="172442" y="12700"/>
              </a:lnTo>
              <a:lnTo>
                <a:pt x="178260" y="8894"/>
              </a:lnTo>
              <a:lnTo>
                <a:pt x="11636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37</xdr:row>
      <xdr:rowOff>99251</xdr:rowOff>
    </xdr:from>
    <xdr:ext cx="488724" cy="182550"/>
    <xdr:sp macro="_xll.MC_OnBranchLabelClick" textlink="">
      <xdr:nvSpPr>
        <xdr:cNvPr id="153" name="MC_BN_C_downgrade_T_downgrade_ok">
          <a:extLst>
            <a:ext uri="{FF2B5EF4-FFF2-40B4-BE49-F238E27FC236}">
              <a16:creationId xmlns:a16="http://schemas.microsoft.com/office/drawing/2014/main" id="{5775E27E-6760-E8B4-6D0B-771F6C82A6D3}"/>
            </a:ext>
          </a:extLst>
        </xdr:cNvPr>
        <xdr:cNvSpPr txBox="1"/>
      </xdr:nvSpPr>
      <xdr:spPr>
        <a:xfrm>
          <a:off x="10106660" y="7090601"/>
          <a:ext cx="48872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Recovers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84733</xdr:colOff>
      <xdr:row>39</xdr:row>
      <xdr:rowOff>187956</xdr:rowOff>
    </xdr:from>
    <xdr:to>
      <xdr:col>6</xdr:col>
      <xdr:colOff>47626</xdr:colOff>
      <xdr:row>42</xdr:row>
      <xdr:rowOff>6351</xdr:rowOff>
    </xdr:to>
    <xdr:sp macro="" textlink="">
      <xdr:nvSpPr>
        <xdr:cNvPr id="154" name="MC_BR_C_downgrade_T_downgrade_weak">
          <a:extLst>
            <a:ext uri="{FF2B5EF4-FFF2-40B4-BE49-F238E27FC236}">
              <a16:creationId xmlns:a16="http://schemas.microsoft.com/office/drawing/2014/main" id="{81E59762-28CA-2789-D8A4-81FCFB387711}"/>
            </a:ext>
          </a:extLst>
        </xdr:cNvPr>
        <xdr:cNvSpPr/>
      </xdr:nvSpPr>
      <xdr:spPr>
        <a:xfrm>
          <a:off x="9905008" y="7560306"/>
          <a:ext cx="2177456" cy="389895"/>
        </a:xfrm>
        <a:custGeom>
          <a:avLst/>
          <a:gdLst/>
          <a:ahLst/>
          <a:cxnLst/>
          <a:rect l="0" t="0" r="0" b="0"/>
          <a:pathLst>
            <a:path w="2177456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177455" y="377194"/>
              </a:lnTo>
              <a:lnTo>
                <a:pt x="2177455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41</xdr:row>
      <xdr:rowOff>99251</xdr:rowOff>
    </xdr:from>
    <xdr:ext cx="511422" cy="182550"/>
    <xdr:sp macro="_xll.MC_OnBranchLabelClick" textlink="">
      <xdr:nvSpPr>
        <xdr:cNvPr id="155" name="MC_BN_C_downgrade_T_downgrade_weak">
          <a:extLst>
            <a:ext uri="{FF2B5EF4-FFF2-40B4-BE49-F238E27FC236}">
              <a16:creationId xmlns:a16="http://schemas.microsoft.com/office/drawing/2014/main" id="{282AB2B2-8BE9-5FB0-02EF-5753997F83BD}"/>
            </a:ext>
          </a:extLst>
        </xdr:cNvPr>
        <xdr:cNvSpPr txBox="1"/>
      </xdr:nvSpPr>
      <xdr:spPr>
        <a:xfrm>
          <a:off x="10106660" y="7852601"/>
          <a:ext cx="51142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Still Weak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84733</xdr:colOff>
      <xdr:row>45</xdr:row>
      <xdr:rowOff>184150</xdr:rowOff>
    </xdr:from>
    <xdr:to>
      <xdr:col>6</xdr:col>
      <xdr:colOff>47626</xdr:colOff>
      <xdr:row>48</xdr:row>
      <xdr:rowOff>2545</xdr:rowOff>
    </xdr:to>
    <xdr:sp macro="" textlink="">
      <xdr:nvSpPr>
        <xdr:cNvPr id="156" name="MC_BR_C_codeshare_T_codeshare_ok">
          <a:extLst>
            <a:ext uri="{FF2B5EF4-FFF2-40B4-BE49-F238E27FC236}">
              <a16:creationId xmlns:a16="http://schemas.microsoft.com/office/drawing/2014/main" id="{BF1643BF-3653-E31F-8E4C-E3B924D2D3C8}"/>
            </a:ext>
          </a:extLst>
        </xdr:cNvPr>
        <xdr:cNvSpPr/>
      </xdr:nvSpPr>
      <xdr:spPr>
        <a:xfrm>
          <a:off x="9905008" y="8699500"/>
          <a:ext cx="2177456" cy="389895"/>
        </a:xfrm>
        <a:custGeom>
          <a:avLst/>
          <a:gdLst/>
          <a:ahLst/>
          <a:cxnLst/>
          <a:rect l="0" t="0" r="0" b="0"/>
          <a:pathLst>
            <a:path w="2177456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177455" y="0"/>
              </a:lnTo>
              <a:lnTo>
                <a:pt x="2177455" y="12700"/>
              </a:lnTo>
              <a:lnTo>
                <a:pt x="172442" y="12700"/>
              </a:lnTo>
              <a:lnTo>
                <a:pt x="178260" y="8894"/>
              </a:lnTo>
              <a:lnTo>
                <a:pt x="11636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45</xdr:row>
      <xdr:rowOff>99251</xdr:rowOff>
    </xdr:from>
    <xdr:ext cx="528543" cy="182550"/>
    <xdr:sp macro="_xll.MC_OnBranchLabelClick" textlink="">
      <xdr:nvSpPr>
        <xdr:cNvPr id="157" name="MC_BN_C_codeshare_T_codeshare_ok">
          <a:extLst>
            <a:ext uri="{FF2B5EF4-FFF2-40B4-BE49-F238E27FC236}">
              <a16:creationId xmlns:a16="http://schemas.microsoft.com/office/drawing/2014/main" id="{8D128038-43C9-F1C6-9E9B-F77503D58EB2}"/>
            </a:ext>
          </a:extLst>
        </xdr:cNvPr>
        <xdr:cNvSpPr txBox="1"/>
      </xdr:nvSpPr>
      <xdr:spPr>
        <a:xfrm>
          <a:off x="10106660" y="8614601"/>
          <a:ext cx="52854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Fills Seats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84733</xdr:colOff>
      <xdr:row>47</xdr:row>
      <xdr:rowOff>187956</xdr:rowOff>
    </xdr:from>
    <xdr:to>
      <xdr:col>6</xdr:col>
      <xdr:colOff>47626</xdr:colOff>
      <xdr:row>50</xdr:row>
      <xdr:rowOff>6351</xdr:rowOff>
    </xdr:to>
    <xdr:sp macro="" textlink="">
      <xdr:nvSpPr>
        <xdr:cNvPr id="158" name="MC_BR_C_codeshare_T_codeshare_weak">
          <a:extLst>
            <a:ext uri="{FF2B5EF4-FFF2-40B4-BE49-F238E27FC236}">
              <a16:creationId xmlns:a16="http://schemas.microsoft.com/office/drawing/2014/main" id="{C80A610B-431C-9B03-23D6-1089111EB258}"/>
            </a:ext>
          </a:extLst>
        </xdr:cNvPr>
        <xdr:cNvSpPr/>
      </xdr:nvSpPr>
      <xdr:spPr>
        <a:xfrm>
          <a:off x="9905008" y="9084306"/>
          <a:ext cx="2177456" cy="389895"/>
        </a:xfrm>
        <a:custGeom>
          <a:avLst/>
          <a:gdLst/>
          <a:ahLst/>
          <a:cxnLst/>
          <a:rect l="0" t="0" r="0" b="0"/>
          <a:pathLst>
            <a:path w="2177456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177455" y="377194"/>
              </a:lnTo>
              <a:lnTo>
                <a:pt x="2177455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49</xdr:row>
      <xdr:rowOff>99251</xdr:rowOff>
    </xdr:from>
    <xdr:ext cx="688330" cy="182550"/>
    <xdr:sp macro="_xll.MC_OnBranchLabelClick" textlink="">
      <xdr:nvSpPr>
        <xdr:cNvPr id="159" name="MC_BN_C_codeshare_T_codeshare_weak">
          <a:extLst>
            <a:ext uri="{FF2B5EF4-FFF2-40B4-BE49-F238E27FC236}">
              <a16:creationId xmlns:a16="http://schemas.microsoft.com/office/drawing/2014/main" id="{731A1939-D78F-6914-4F8E-42997759267F}"/>
            </a:ext>
          </a:extLst>
        </xdr:cNvPr>
        <xdr:cNvSpPr txBox="1"/>
      </xdr:nvSpPr>
      <xdr:spPr>
        <a:xfrm>
          <a:off x="10106660" y="9376601"/>
          <a:ext cx="68833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Marginal Help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76006</xdr:colOff>
      <xdr:row>57</xdr:row>
      <xdr:rowOff>174625</xdr:rowOff>
    </xdr:from>
    <xdr:to>
      <xdr:col>4</xdr:col>
      <xdr:colOff>47626</xdr:colOff>
      <xdr:row>60</xdr:row>
      <xdr:rowOff>6362</xdr:rowOff>
    </xdr:to>
    <xdr:sp macro="" textlink="">
      <xdr:nvSpPr>
        <xdr:cNvPr id="160" name="MC_BR_C_demand_narrow_T_narrow_high">
          <a:extLst>
            <a:ext uri="{FF2B5EF4-FFF2-40B4-BE49-F238E27FC236}">
              <a16:creationId xmlns:a16="http://schemas.microsoft.com/office/drawing/2014/main" id="{8DC9773B-EF22-6FE6-0FD6-7AAA5BD3E89E}"/>
            </a:ext>
          </a:extLst>
        </xdr:cNvPr>
        <xdr:cNvSpPr/>
      </xdr:nvSpPr>
      <xdr:spPr>
        <a:xfrm>
          <a:off x="4781356" y="10975975"/>
          <a:ext cx="2529083" cy="403237"/>
        </a:xfrm>
        <a:custGeom>
          <a:avLst/>
          <a:gdLst/>
          <a:ahLst/>
          <a:cxnLst/>
          <a:rect l="0" t="0" r="0" b="0"/>
          <a:pathLst>
            <a:path w="2529083" h="403237">
              <a:moveTo>
                <a:pt x="0" y="390514"/>
              </a:moveTo>
              <a:lnTo>
                <a:pt x="166624" y="9514"/>
              </a:lnTo>
              <a:lnTo>
                <a:pt x="181169" y="0"/>
              </a:lnTo>
              <a:lnTo>
                <a:pt x="2529082" y="0"/>
              </a:lnTo>
              <a:lnTo>
                <a:pt x="2529082" y="31750"/>
              </a:lnTo>
              <a:lnTo>
                <a:pt x="181169" y="31750"/>
              </a:lnTo>
              <a:lnTo>
                <a:pt x="195714" y="22236"/>
              </a:lnTo>
              <a:lnTo>
                <a:pt x="29090" y="403236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57</xdr:row>
      <xdr:rowOff>99251</xdr:rowOff>
    </xdr:from>
    <xdr:ext cx="682687" cy="182550"/>
    <xdr:sp macro="_xll.MC_OnBranchLabelClick" textlink="">
      <xdr:nvSpPr>
        <xdr:cNvPr id="161" name="MC_BN_C_demand_narrow_T_narrow_high">
          <a:extLst>
            <a:ext uri="{FF2B5EF4-FFF2-40B4-BE49-F238E27FC236}">
              <a16:creationId xmlns:a16="http://schemas.microsoft.com/office/drawing/2014/main" id="{BBF70A23-6402-AE2A-74F6-532A97B753DB}"/>
            </a:ext>
          </a:extLst>
        </xdr:cNvPr>
        <xdr:cNvSpPr txBox="1"/>
      </xdr:nvSpPr>
      <xdr:spPr>
        <a:xfrm>
          <a:off x="4991735" y="10900601"/>
          <a:ext cx="682687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High Demand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76006</xdr:colOff>
      <xdr:row>59</xdr:row>
      <xdr:rowOff>184139</xdr:rowOff>
    </xdr:from>
    <xdr:to>
      <xdr:col>4</xdr:col>
      <xdr:colOff>47626</xdr:colOff>
      <xdr:row>62</xdr:row>
      <xdr:rowOff>15876</xdr:rowOff>
    </xdr:to>
    <xdr:sp macro="" textlink="">
      <xdr:nvSpPr>
        <xdr:cNvPr id="162" name="MC_BR_C_demand_narrow_T_narrow_med">
          <a:extLst>
            <a:ext uri="{FF2B5EF4-FFF2-40B4-BE49-F238E27FC236}">
              <a16:creationId xmlns:a16="http://schemas.microsoft.com/office/drawing/2014/main" id="{DDC0E216-F8FB-C5E9-00F1-FBA5CE39E8D2}"/>
            </a:ext>
          </a:extLst>
        </xdr:cNvPr>
        <xdr:cNvSpPr/>
      </xdr:nvSpPr>
      <xdr:spPr>
        <a:xfrm>
          <a:off x="4781356" y="11366489"/>
          <a:ext cx="2529083" cy="403237"/>
        </a:xfrm>
        <a:custGeom>
          <a:avLst/>
          <a:gdLst/>
          <a:ahLst/>
          <a:cxnLst/>
          <a:rect l="0" t="0" r="0" b="0"/>
          <a:pathLst>
            <a:path w="2529083" h="403237">
              <a:moveTo>
                <a:pt x="29090" y="0"/>
              </a:moveTo>
              <a:lnTo>
                <a:pt x="195714" y="381000"/>
              </a:lnTo>
              <a:lnTo>
                <a:pt x="181169" y="371486"/>
              </a:lnTo>
              <a:lnTo>
                <a:pt x="2529082" y="371486"/>
              </a:lnTo>
              <a:lnTo>
                <a:pt x="2529082" y="403236"/>
              </a:lnTo>
              <a:lnTo>
                <a:pt x="181169" y="403236"/>
              </a:lnTo>
              <a:lnTo>
                <a:pt x="166624" y="393722"/>
              </a:lnTo>
              <a:lnTo>
                <a:pt x="0" y="1272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61</xdr:row>
      <xdr:rowOff>99251</xdr:rowOff>
    </xdr:from>
    <xdr:ext cx="836639" cy="182550"/>
    <xdr:sp macro="_xll.MC_OnBranchLabelClick" textlink="">
      <xdr:nvSpPr>
        <xdr:cNvPr id="163" name="MC_BN_C_demand_narrow_T_narrow_med">
          <a:extLst>
            <a:ext uri="{FF2B5EF4-FFF2-40B4-BE49-F238E27FC236}">
              <a16:creationId xmlns:a16="http://schemas.microsoft.com/office/drawing/2014/main" id="{2311DF01-9A8B-6564-CD53-FECD61BC5DE6}"/>
            </a:ext>
          </a:extLst>
        </xdr:cNvPr>
        <xdr:cNvSpPr txBox="1"/>
      </xdr:nvSpPr>
      <xdr:spPr>
        <a:xfrm>
          <a:off x="4991735" y="11662601"/>
          <a:ext cx="836639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Medium Demand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75042</xdr:colOff>
      <xdr:row>59</xdr:row>
      <xdr:rowOff>187109</xdr:rowOff>
    </xdr:from>
    <xdr:to>
      <xdr:col>4</xdr:col>
      <xdr:colOff>47626</xdr:colOff>
      <xdr:row>64</xdr:row>
      <xdr:rowOff>15876</xdr:rowOff>
    </xdr:to>
    <xdr:sp macro="" textlink="">
      <xdr:nvSpPr>
        <xdr:cNvPr id="164" name="MC_BR_C_demand_narrow_T_narrow_low">
          <a:extLst>
            <a:ext uri="{FF2B5EF4-FFF2-40B4-BE49-F238E27FC236}">
              <a16:creationId xmlns:a16="http://schemas.microsoft.com/office/drawing/2014/main" id="{BD31A31C-ABBF-61AA-09F3-43FC657C8189}"/>
            </a:ext>
          </a:extLst>
        </xdr:cNvPr>
        <xdr:cNvSpPr/>
      </xdr:nvSpPr>
      <xdr:spPr>
        <a:xfrm>
          <a:off x="4780392" y="11369459"/>
          <a:ext cx="2530047" cy="781267"/>
        </a:xfrm>
        <a:custGeom>
          <a:avLst/>
          <a:gdLst/>
          <a:ahLst/>
          <a:cxnLst/>
          <a:rect l="0" t="0" r="0" b="0"/>
          <a:pathLst>
            <a:path w="2530047" h="781267">
              <a:moveTo>
                <a:pt x="31017" y="0"/>
              </a:moveTo>
              <a:lnTo>
                <a:pt x="197642" y="762000"/>
              </a:lnTo>
              <a:lnTo>
                <a:pt x="182133" y="749516"/>
              </a:lnTo>
              <a:lnTo>
                <a:pt x="2530046" y="749516"/>
              </a:lnTo>
              <a:lnTo>
                <a:pt x="2530046" y="781266"/>
              </a:lnTo>
              <a:lnTo>
                <a:pt x="182133" y="781266"/>
              </a:lnTo>
              <a:lnTo>
                <a:pt x="166624" y="768782"/>
              </a:lnTo>
              <a:lnTo>
                <a:pt x="0" y="6782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63</xdr:row>
      <xdr:rowOff>99251</xdr:rowOff>
    </xdr:from>
    <xdr:ext cx="659924" cy="182550"/>
    <xdr:sp macro="_xll.MC_OnBranchLabelClick" textlink="">
      <xdr:nvSpPr>
        <xdr:cNvPr id="165" name="MC_BN_C_demand_narrow_T_narrow_low">
          <a:extLst>
            <a:ext uri="{FF2B5EF4-FFF2-40B4-BE49-F238E27FC236}">
              <a16:creationId xmlns:a16="http://schemas.microsoft.com/office/drawing/2014/main" id="{24AD9025-450C-3C5B-348E-4EE9AF0D03A5}"/>
            </a:ext>
          </a:extLst>
        </xdr:cNvPr>
        <xdr:cNvSpPr txBox="1"/>
      </xdr:nvSpPr>
      <xdr:spPr>
        <a:xfrm>
          <a:off x="4991735" y="12043601"/>
          <a:ext cx="659924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Low Demand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74842</xdr:colOff>
      <xdr:row>59</xdr:row>
      <xdr:rowOff>188210</xdr:rowOff>
    </xdr:from>
    <xdr:to>
      <xdr:col>4</xdr:col>
      <xdr:colOff>47626</xdr:colOff>
      <xdr:row>66</xdr:row>
      <xdr:rowOff>15876</xdr:rowOff>
    </xdr:to>
    <xdr:sp macro="" textlink="">
      <xdr:nvSpPr>
        <xdr:cNvPr id="166" name="MC_BR_C_demand_narrow_T_narrow_fail">
          <a:extLst>
            <a:ext uri="{FF2B5EF4-FFF2-40B4-BE49-F238E27FC236}">
              <a16:creationId xmlns:a16="http://schemas.microsoft.com/office/drawing/2014/main" id="{E07B351B-5571-DCDA-DFA9-F48BF2C00465}"/>
            </a:ext>
          </a:extLst>
        </xdr:cNvPr>
        <xdr:cNvSpPr/>
      </xdr:nvSpPr>
      <xdr:spPr>
        <a:xfrm>
          <a:off x="4780192" y="11370560"/>
          <a:ext cx="2530247" cy="1161166"/>
        </a:xfrm>
        <a:custGeom>
          <a:avLst/>
          <a:gdLst/>
          <a:ahLst/>
          <a:cxnLst/>
          <a:rect l="0" t="0" r="0" b="0"/>
          <a:pathLst>
            <a:path w="2530247" h="1161166">
              <a:moveTo>
                <a:pt x="31418" y="0"/>
              </a:moveTo>
              <a:lnTo>
                <a:pt x="198042" y="1143000"/>
              </a:lnTo>
              <a:lnTo>
                <a:pt x="182333" y="1129415"/>
              </a:lnTo>
              <a:lnTo>
                <a:pt x="2530246" y="1129415"/>
              </a:lnTo>
              <a:lnTo>
                <a:pt x="2530246" y="1161165"/>
              </a:lnTo>
              <a:lnTo>
                <a:pt x="182333" y="1161165"/>
              </a:lnTo>
              <a:lnTo>
                <a:pt x="166624" y="1147580"/>
              </a:lnTo>
              <a:lnTo>
                <a:pt x="0" y="4580"/>
              </a:lnTo>
            </a:path>
          </a:pathLst>
        </a:custGeom>
        <a:solidFill>
          <a:srgbClr val="0F6E56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65</xdr:row>
      <xdr:rowOff>99251</xdr:rowOff>
    </xdr:from>
    <xdr:ext cx="574260" cy="182550"/>
    <xdr:sp macro="_xll.MC_OnBranchLabelClick" textlink="">
      <xdr:nvSpPr>
        <xdr:cNvPr id="167" name="MC_BN_C_demand_narrow_T_narrow_fail">
          <a:extLst>
            <a:ext uri="{FF2B5EF4-FFF2-40B4-BE49-F238E27FC236}">
              <a16:creationId xmlns:a16="http://schemas.microsoft.com/office/drawing/2014/main" id="{06FDC6E6-4B62-C168-9EF2-5E384C156E0D}"/>
            </a:ext>
          </a:extLst>
        </xdr:cNvPr>
        <xdr:cNvSpPr txBox="1"/>
      </xdr:nvSpPr>
      <xdr:spPr>
        <a:xfrm>
          <a:off x="4991735" y="12424601"/>
          <a:ext cx="574260" cy="182550"/>
        </a:xfrm>
        <a:prstGeom prst="rect">
          <a:avLst/>
        </a:prstGeom>
        <a:solidFill>
          <a:srgbClr val="FFFFFF"/>
        </a:solidFill>
        <a:ln w="9525" cmpd="sng">
          <a:solidFill>
            <a:srgbClr val="80808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000000"/>
              </a:solidFill>
              <a:latin typeface="Arial" panose="020B0604020202020204" pitchFamily="34" charset="0"/>
            </a:rPr>
            <a:t>Route Fails</a:t>
          </a:r>
          <a:endParaRPr lang="LID4096" sz="8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84348</xdr:colOff>
      <xdr:row>73</xdr:row>
      <xdr:rowOff>184150</xdr:rowOff>
    </xdr:from>
    <xdr:to>
      <xdr:col>4</xdr:col>
      <xdr:colOff>47626</xdr:colOff>
      <xdr:row>78</xdr:row>
      <xdr:rowOff>1358</xdr:rowOff>
    </xdr:to>
    <xdr:sp macro="" textlink="">
      <xdr:nvSpPr>
        <xdr:cNvPr id="168" name="MC_BR_C_demand_test_D_upgrade">
          <a:extLst>
            <a:ext uri="{FF2B5EF4-FFF2-40B4-BE49-F238E27FC236}">
              <a16:creationId xmlns:a16="http://schemas.microsoft.com/office/drawing/2014/main" id="{DF482F17-9730-60C0-84D4-6008F543D40B}"/>
            </a:ext>
          </a:extLst>
        </xdr:cNvPr>
        <xdr:cNvSpPr/>
      </xdr:nvSpPr>
      <xdr:spPr>
        <a:xfrm>
          <a:off x="4789698" y="14033500"/>
          <a:ext cx="2520741" cy="769708"/>
        </a:xfrm>
        <a:custGeom>
          <a:avLst/>
          <a:gdLst/>
          <a:ahLst/>
          <a:cxnLst/>
          <a:rect l="0" t="0" r="0" b="0"/>
          <a:pathLst>
            <a:path w="2520741" h="769708">
              <a:moveTo>
                <a:pt x="0" y="766993"/>
              </a:moveTo>
              <a:lnTo>
                <a:pt x="166624" y="4993"/>
              </a:lnTo>
              <a:lnTo>
                <a:pt x="172827" y="0"/>
              </a:lnTo>
              <a:lnTo>
                <a:pt x="2520740" y="0"/>
              </a:lnTo>
              <a:lnTo>
                <a:pt x="2520740" y="12700"/>
              </a:lnTo>
              <a:lnTo>
                <a:pt x="172827" y="12700"/>
              </a:lnTo>
              <a:lnTo>
                <a:pt x="179030" y="7707"/>
              </a:lnTo>
              <a:lnTo>
                <a:pt x="12407" y="769707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73</xdr:row>
      <xdr:rowOff>99250</xdr:rowOff>
    </xdr:from>
    <xdr:ext cx="1087734" cy="182550"/>
    <xdr:sp macro="_xll.MC_OnBranchLabelClick" textlink="">
      <xdr:nvSpPr>
        <xdr:cNvPr id="169" name="MC_BN_C_demand_test_D_upgrade">
          <a:extLst>
            <a:ext uri="{FF2B5EF4-FFF2-40B4-BE49-F238E27FC236}">
              <a16:creationId xmlns:a16="http://schemas.microsoft.com/office/drawing/2014/main" id="{19915F07-B51D-5E77-1471-DAED8C077672}"/>
            </a:ext>
          </a:extLst>
        </xdr:cNvPr>
        <xdr:cNvSpPr txBox="1"/>
      </xdr:nvSpPr>
      <xdr:spPr>
        <a:xfrm>
          <a:off x="4991735" y="13948600"/>
          <a:ext cx="1087734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Strong Demand Signal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84733</xdr:colOff>
      <xdr:row>77</xdr:row>
      <xdr:rowOff>187956</xdr:rowOff>
    </xdr:from>
    <xdr:to>
      <xdr:col>4</xdr:col>
      <xdr:colOff>47626</xdr:colOff>
      <xdr:row>80</xdr:row>
      <xdr:rowOff>6351</xdr:rowOff>
    </xdr:to>
    <xdr:sp macro="" textlink="">
      <xdr:nvSpPr>
        <xdr:cNvPr id="170" name="MC_BR_C_demand_test_T_test_moderate">
          <a:extLst>
            <a:ext uri="{FF2B5EF4-FFF2-40B4-BE49-F238E27FC236}">
              <a16:creationId xmlns:a16="http://schemas.microsoft.com/office/drawing/2014/main" id="{BADFEFBD-E690-36D5-42F1-D715C067BC77}"/>
            </a:ext>
          </a:extLst>
        </xdr:cNvPr>
        <xdr:cNvSpPr/>
      </xdr:nvSpPr>
      <xdr:spPr>
        <a:xfrm>
          <a:off x="4790083" y="14799306"/>
          <a:ext cx="2520356" cy="389895"/>
        </a:xfrm>
        <a:custGeom>
          <a:avLst/>
          <a:gdLst/>
          <a:ahLst/>
          <a:cxnLst/>
          <a:rect l="0" t="0" r="0" b="0"/>
          <a:pathLst>
            <a:path w="2520356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520355" y="377194"/>
              </a:lnTo>
              <a:lnTo>
                <a:pt x="2520355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79</xdr:row>
      <xdr:rowOff>99250</xdr:rowOff>
    </xdr:from>
    <xdr:ext cx="802592" cy="182550"/>
    <xdr:sp macro="_xll.MC_OnBranchLabelClick" textlink="">
      <xdr:nvSpPr>
        <xdr:cNvPr id="171" name="MC_BN_C_demand_test_T_test_moderate">
          <a:extLst>
            <a:ext uri="{FF2B5EF4-FFF2-40B4-BE49-F238E27FC236}">
              <a16:creationId xmlns:a16="http://schemas.microsoft.com/office/drawing/2014/main" id="{380FA359-F1AB-39F3-B889-D773343C1B66}"/>
            </a:ext>
          </a:extLst>
        </xdr:cNvPr>
        <xdr:cNvSpPr txBox="1"/>
      </xdr:nvSpPr>
      <xdr:spPr>
        <a:xfrm>
          <a:off x="4991735" y="15091600"/>
          <a:ext cx="802592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Moderate Signal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84348</xdr:colOff>
      <xdr:row>77</xdr:row>
      <xdr:rowOff>189143</xdr:rowOff>
    </xdr:from>
    <xdr:to>
      <xdr:col>4</xdr:col>
      <xdr:colOff>47626</xdr:colOff>
      <xdr:row>82</xdr:row>
      <xdr:rowOff>6351</xdr:rowOff>
    </xdr:to>
    <xdr:sp macro="" textlink="">
      <xdr:nvSpPr>
        <xdr:cNvPr id="172" name="MC_BR_C_demand_test_T_test_weak">
          <a:extLst>
            <a:ext uri="{FF2B5EF4-FFF2-40B4-BE49-F238E27FC236}">
              <a16:creationId xmlns:a16="http://schemas.microsoft.com/office/drawing/2014/main" id="{AFA14ACC-F472-6AD9-9337-F51BA72B707C}"/>
            </a:ext>
          </a:extLst>
        </xdr:cNvPr>
        <xdr:cNvSpPr/>
      </xdr:nvSpPr>
      <xdr:spPr>
        <a:xfrm>
          <a:off x="4789698" y="14800493"/>
          <a:ext cx="2520741" cy="769708"/>
        </a:xfrm>
        <a:custGeom>
          <a:avLst/>
          <a:gdLst/>
          <a:ahLst/>
          <a:cxnLst/>
          <a:rect l="0" t="0" r="0" b="0"/>
          <a:pathLst>
            <a:path w="2520741" h="769708">
              <a:moveTo>
                <a:pt x="12407" y="0"/>
              </a:moveTo>
              <a:lnTo>
                <a:pt x="179030" y="762000"/>
              </a:lnTo>
              <a:lnTo>
                <a:pt x="172827" y="757007"/>
              </a:lnTo>
              <a:lnTo>
                <a:pt x="2520740" y="757007"/>
              </a:lnTo>
              <a:lnTo>
                <a:pt x="2520740" y="769707"/>
              </a:lnTo>
              <a:lnTo>
                <a:pt x="172827" y="769707"/>
              </a:lnTo>
              <a:lnTo>
                <a:pt x="166624" y="764714"/>
              </a:lnTo>
              <a:lnTo>
                <a:pt x="0" y="271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3</xdr:col>
      <xdr:colOff>286385</xdr:colOff>
      <xdr:row>81</xdr:row>
      <xdr:rowOff>99250</xdr:rowOff>
    </xdr:from>
    <xdr:ext cx="631327" cy="182550"/>
    <xdr:sp macro="_xll.MC_OnBranchLabelClick" textlink="">
      <xdr:nvSpPr>
        <xdr:cNvPr id="173" name="MC_BN_C_demand_test_T_test_weak">
          <a:extLst>
            <a:ext uri="{FF2B5EF4-FFF2-40B4-BE49-F238E27FC236}">
              <a16:creationId xmlns:a16="http://schemas.microsoft.com/office/drawing/2014/main" id="{0E4B3491-C0DF-CE17-A177-3026CA26ED2A}"/>
            </a:ext>
          </a:extLst>
        </xdr:cNvPr>
        <xdr:cNvSpPr txBox="1"/>
      </xdr:nvSpPr>
      <xdr:spPr>
        <a:xfrm>
          <a:off x="4991735" y="15472600"/>
          <a:ext cx="631327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Weak Signal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84347</xdr:colOff>
      <xdr:row>69</xdr:row>
      <xdr:rowOff>184150</xdr:rowOff>
    </xdr:from>
    <xdr:to>
      <xdr:col>5</xdr:col>
      <xdr:colOff>47626</xdr:colOff>
      <xdr:row>74</xdr:row>
      <xdr:rowOff>1358</xdr:rowOff>
    </xdr:to>
    <xdr:sp macro="" textlink="">
      <xdr:nvSpPr>
        <xdr:cNvPr id="174" name="MC_BR_D_upgrade_C_upgrade_outcome">
          <a:extLst>
            <a:ext uri="{FF2B5EF4-FFF2-40B4-BE49-F238E27FC236}">
              <a16:creationId xmlns:a16="http://schemas.microsoft.com/office/drawing/2014/main" id="{D2E62D0F-3DBD-02DF-5E55-F5F4F13E2B38}"/>
            </a:ext>
          </a:extLst>
        </xdr:cNvPr>
        <xdr:cNvSpPr/>
      </xdr:nvSpPr>
      <xdr:spPr>
        <a:xfrm>
          <a:off x="7347160" y="13271500"/>
          <a:ext cx="2520741" cy="769708"/>
        </a:xfrm>
        <a:custGeom>
          <a:avLst/>
          <a:gdLst/>
          <a:ahLst/>
          <a:cxnLst/>
          <a:rect l="0" t="0" r="0" b="0"/>
          <a:pathLst>
            <a:path w="2520741" h="769708">
              <a:moveTo>
                <a:pt x="0" y="766993"/>
              </a:moveTo>
              <a:lnTo>
                <a:pt x="166624" y="4993"/>
              </a:lnTo>
              <a:lnTo>
                <a:pt x="172828" y="0"/>
              </a:lnTo>
              <a:lnTo>
                <a:pt x="2520740" y="0"/>
              </a:lnTo>
              <a:lnTo>
                <a:pt x="2520740" y="12700"/>
              </a:lnTo>
              <a:lnTo>
                <a:pt x="172828" y="12700"/>
              </a:lnTo>
              <a:lnTo>
                <a:pt x="179031" y="7707"/>
              </a:lnTo>
              <a:lnTo>
                <a:pt x="12407" y="769707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69</xdr:row>
      <xdr:rowOff>99250</xdr:rowOff>
    </xdr:from>
    <xdr:ext cx="819583" cy="182550"/>
    <xdr:sp macro="_xll.MC_OnBranchLabelClick" textlink="">
      <xdr:nvSpPr>
        <xdr:cNvPr id="175" name="MC_BN_D_upgrade_C_upgrade_outcome">
          <a:extLst>
            <a:ext uri="{FF2B5EF4-FFF2-40B4-BE49-F238E27FC236}">
              <a16:creationId xmlns:a16="http://schemas.microsoft.com/office/drawing/2014/main" id="{0E1EA5E7-41AF-55B8-6464-A3B2BF0BCC3F}"/>
            </a:ext>
          </a:extLst>
        </xdr:cNvPr>
        <xdr:cNvSpPr txBox="1"/>
      </xdr:nvSpPr>
      <xdr:spPr>
        <a:xfrm>
          <a:off x="7549197" y="13186600"/>
          <a:ext cx="81958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Upgrade to Daily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4</xdr:col>
      <xdr:colOff>84732</xdr:colOff>
      <xdr:row>73</xdr:row>
      <xdr:rowOff>187956</xdr:rowOff>
    </xdr:from>
    <xdr:to>
      <xdr:col>5</xdr:col>
      <xdr:colOff>47626</xdr:colOff>
      <xdr:row>76</xdr:row>
      <xdr:rowOff>6351</xdr:rowOff>
    </xdr:to>
    <xdr:sp macro="" textlink="">
      <xdr:nvSpPr>
        <xdr:cNvPr id="176" name="MC_BR_D_upgrade_T_test_stay">
          <a:extLst>
            <a:ext uri="{FF2B5EF4-FFF2-40B4-BE49-F238E27FC236}">
              <a16:creationId xmlns:a16="http://schemas.microsoft.com/office/drawing/2014/main" id="{CA858BC8-EE67-B304-F701-21526AA520EB}"/>
            </a:ext>
          </a:extLst>
        </xdr:cNvPr>
        <xdr:cNvSpPr/>
      </xdr:nvSpPr>
      <xdr:spPr>
        <a:xfrm>
          <a:off x="7347545" y="14037306"/>
          <a:ext cx="2520356" cy="389895"/>
        </a:xfrm>
        <a:custGeom>
          <a:avLst/>
          <a:gdLst/>
          <a:ahLst/>
          <a:cxnLst/>
          <a:rect l="0" t="0" r="0" b="0"/>
          <a:pathLst>
            <a:path w="2520356" h="389895">
              <a:moveTo>
                <a:pt x="11637" y="0"/>
              </a:moveTo>
              <a:lnTo>
                <a:pt x="178261" y="381000"/>
              </a:lnTo>
              <a:lnTo>
                <a:pt x="172443" y="377194"/>
              </a:lnTo>
              <a:lnTo>
                <a:pt x="2520355" y="377194"/>
              </a:lnTo>
              <a:lnTo>
                <a:pt x="2520355" y="389894"/>
              </a:lnTo>
              <a:lnTo>
                <a:pt x="172443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4</xdr:col>
      <xdr:colOff>286384</xdr:colOff>
      <xdr:row>75</xdr:row>
      <xdr:rowOff>99250</xdr:rowOff>
    </xdr:from>
    <xdr:ext cx="762453" cy="182550"/>
    <xdr:sp macro="_xll.MC_OnBranchLabelClick" textlink="">
      <xdr:nvSpPr>
        <xdr:cNvPr id="177" name="MC_BN_D_upgrade_T_test_stay">
          <a:extLst>
            <a:ext uri="{FF2B5EF4-FFF2-40B4-BE49-F238E27FC236}">
              <a16:creationId xmlns:a16="http://schemas.microsoft.com/office/drawing/2014/main" id="{75A77B41-868C-88C1-A542-22DDDC9ED8F8}"/>
            </a:ext>
          </a:extLst>
        </xdr:cNvPr>
        <xdr:cNvSpPr txBox="1"/>
      </xdr:nvSpPr>
      <xdr:spPr>
        <a:xfrm>
          <a:off x="7549197" y="14329600"/>
          <a:ext cx="762453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Stay 3x Weekly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84733</xdr:colOff>
      <xdr:row>67</xdr:row>
      <xdr:rowOff>184150</xdr:rowOff>
    </xdr:from>
    <xdr:to>
      <xdr:col>6</xdr:col>
      <xdr:colOff>47626</xdr:colOff>
      <xdr:row>70</xdr:row>
      <xdr:rowOff>2545</xdr:rowOff>
    </xdr:to>
    <xdr:sp macro="" textlink="">
      <xdr:nvSpPr>
        <xdr:cNvPr id="178" name="MC_BR_C_upgrade_outcome_T_upgrade_growth">
          <a:extLst>
            <a:ext uri="{FF2B5EF4-FFF2-40B4-BE49-F238E27FC236}">
              <a16:creationId xmlns:a16="http://schemas.microsoft.com/office/drawing/2014/main" id="{5DF643AC-3B3E-00D3-22CA-DEC3D1A37F14}"/>
            </a:ext>
          </a:extLst>
        </xdr:cNvPr>
        <xdr:cNvSpPr/>
      </xdr:nvSpPr>
      <xdr:spPr>
        <a:xfrm>
          <a:off x="9905008" y="12890500"/>
          <a:ext cx="2177456" cy="389895"/>
        </a:xfrm>
        <a:custGeom>
          <a:avLst/>
          <a:gdLst/>
          <a:ahLst/>
          <a:cxnLst/>
          <a:rect l="0" t="0" r="0" b="0"/>
          <a:pathLst>
            <a:path w="2177456" h="389895">
              <a:moveTo>
                <a:pt x="0" y="384806"/>
              </a:moveTo>
              <a:lnTo>
                <a:pt x="166624" y="3806"/>
              </a:lnTo>
              <a:lnTo>
                <a:pt x="172442" y="0"/>
              </a:lnTo>
              <a:lnTo>
                <a:pt x="2177455" y="0"/>
              </a:lnTo>
              <a:lnTo>
                <a:pt x="2177455" y="12700"/>
              </a:lnTo>
              <a:lnTo>
                <a:pt x="172442" y="12700"/>
              </a:lnTo>
              <a:lnTo>
                <a:pt x="178260" y="8894"/>
              </a:lnTo>
              <a:lnTo>
                <a:pt x="11636" y="389894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67</xdr:row>
      <xdr:rowOff>99251</xdr:rowOff>
    </xdr:from>
    <xdr:ext cx="876650" cy="182550"/>
    <xdr:sp macro="_xll.MC_OnBranchLabelClick" textlink="">
      <xdr:nvSpPr>
        <xdr:cNvPr id="179" name="MC_BN_C_upgrade_outcome_T_upgrade_growth">
          <a:extLst>
            <a:ext uri="{FF2B5EF4-FFF2-40B4-BE49-F238E27FC236}">
              <a16:creationId xmlns:a16="http://schemas.microsoft.com/office/drawing/2014/main" id="{CD4CCCE7-71B6-07E6-88EE-BCE205619CD2}"/>
            </a:ext>
          </a:extLst>
        </xdr:cNvPr>
        <xdr:cNvSpPr txBox="1"/>
      </xdr:nvSpPr>
      <xdr:spPr>
        <a:xfrm>
          <a:off x="10106660" y="12805601"/>
          <a:ext cx="876650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Growth Continues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84733</xdr:colOff>
      <xdr:row>69</xdr:row>
      <xdr:rowOff>187956</xdr:rowOff>
    </xdr:from>
    <xdr:to>
      <xdr:col>6</xdr:col>
      <xdr:colOff>47626</xdr:colOff>
      <xdr:row>72</xdr:row>
      <xdr:rowOff>6351</xdr:rowOff>
    </xdr:to>
    <xdr:sp macro="" textlink="">
      <xdr:nvSpPr>
        <xdr:cNvPr id="180" name="MC_BR_C_upgrade_outcome_T_upgrade_plateau">
          <a:extLst>
            <a:ext uri="{FF2B5EF4-FFF2-40B4-BE49-F238E27FC236}">
              <a16:creationId xmlns:a16="http://schemas.microsoft.com/office/drawing/2014/main" id="{CB7E1380-1EC3-63DD-BB22-353DCBCDEB4E}"/>
            </a:ext>
          </a:extLst>
        </xdr:cNvPr>
        <xdr:cNvSpPr/>
      </xdr:nvSpPr>
      <xdr:spPr>
        <a:xfrm>
          <a:off x="9905008" y="13275306"/>
          <a:ext cx="2177456" cy="389895"/>
        </a:xfrm>
        <a:custGeom>
          <a:avLst/>
          <a:gdLst/>
          <a:ahLst/>
          <a:cxnLst/>
          <a:rect l="0" t="0" r="0" b="0"/>
          <a:pathLst>
            <a:path w="2177456" h="389895">
              <a:moveTo>
                <a:pt x="11636" y="0"/>
              </a:moveTo>
              <a:lnTo>
                <a:pt x="178260" y="381000"/>
              </a:lnTo>
              <a:lnTo>
                <a:pt x="172442" y="377194"/>
              </a:lnTo>
              <a:lnTo>
                <a:pt x="2177455" y="377194"/>
              </a:lnTo>
              <a:lnTo>
                <a:pt x="2177455" y="389894"/>
              </a:lnTo>
              <a:lnTo>
                <a:pt x="172442" y="389894"/>
              </a:lnTo>
              <a:lnTo>
                <a:pt x="166624" y="386088"/>
              </a:lnTo>
              <a:lnTo>
                <a:pt x="0" y="5088"/>
              </a:lnTo>
            </a:path>
          </a:pathLst>
        </a:custGeom>
        <a:solidFill>
          <a:srgbClr val="B4B2A9"/>
        </a:solidFill>
        <a:ln w="19050" cap="flat" cmpd="sng" algn="ctr">
          <a:noFill/>
          <a:prstDash val="solid"/>
          <a:miter lim="800000"/>
        </a:ln>
        <a:effectLst/>
        <a:extLst>
          <a:ext uri="{91240B29-F687-4F45-9708-019B960494DF}">
            <a14:hiddenLine xmlns:a14="http://schemas.microsoft.com/office/drawing/2010/main" w="19050" cap="flat" cmpd="sng" algn="ctr">
              <a:solidFill>
                <a:schemeClr val="accent1"/>
              </a:solidFill>
              <a:prstDash val="solid"/>
              <a:miter lim="800000"/>
            </a14:hiddenLine>
          </a:ext>
        </a:extLst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oneCellAnchor>
    <xdr:from>
      <xdr:col>5</xdr:col>
      <xdr:colOff>286385</xdr:colOff>
      <xdr:row>71</xdr:row>
      <xdr:rowOff>99250</xdr:rowOff>
    </xdr:from>
    <xdr:ext cx="454676" cy="182550"/>
    <xdr:sp macro="_xll.MC_OnBranchLabelClick" textlink="">
      <xdr:nvSpPr>
        <xdr:cNvPr id="181" name="MC_BN_C_upgrade_outcome_T_upgrade_plateau">
          <a:extLst>
            <a:ext uri="{FF2B5EF4-FFF2-40B4-BE49-F238E27FC236}">
              <a16:creationId xmlns:a16="http://schemas.microsoft.com/office/drawing/2014/main" id="{3C753A23-384C-2326-89F5-ED02209D1019}"/>
            </a:ext>
          </a:extLst>
        </xdr:cNvPr>
        <xdr:cNvSpPr txBox="1"/>
      </xdr:nvSpPr>
      <xdr:spPr>
        <a:xfrm>
          <a:off x="10106660" y="13567600"/>
          <a:ext cx="454676" cy="182550"/>
        </a:xfrm>
        <a:prstGeom prst="rect">
          <a:avLst/>
        </a:prstGeom>
        <a:solidFill>
          <a:srgbClr val="FFFFFF"/>
        </a:solidFill>
        <a:ln w="9525" cmpd="sng">
          <a:solidFill>
            <a:srgbClr val="D8D8D8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none" lIns="27432" tIns="32004" rIns="27432" bIns="32004" rtlCol="0" anchor="t">
          <a:spAutoFit/>
        </a:bodyPr>
        <a:lstStyle/>
        <a:p>
          <a:r>
            <a:rPr lang="en-US" sz="800">
              <a:solidFill>
                <a:srgbClr val="B4B2A9"/>
              </a:solidFill>
              <a:latin typeface="Arial" panose="020B0604020202020204" pitchFamily="34" charset="0"/>
            </a:rPr>
            <a:t>Plateaus</a:t>
          </a:r>
          <a:endParaRPr lang="LID4096" sz="800">
            <a:solidFill>
              <a:srgbClr val="B4B2A9"/>
            </a:solidFill>
            <a:latin typeface="Arial" panose="020B0604020202020204" pitchFamily="34" charset="0"/>
          </a:endParaRPr>
        </a:p>
      </xdr:txBody>
    </xdr:sp>
    <xdr:clientData/>
  </xdr:oneCellAnchor>
  <xdr:twoCellAnchor editAs="oneCell">
    <xdr:from>
      <xdr:col>5</xdr:col>
      <xdr:colOff>4763</xdr:colOff>
      <xdr:row>19</xdr:row>
      <xdr:rowOff>109537</xdr:rowOff>
    </xdr:from>
    <xdr:to>
      <xdr:col>5</xdr:col>
      <xdr:colOff>176213</xdr:colOff>
      <xdr:row>20</xdr:row>
      <xdr:rowOff>80962</xdr:rowOff>
    </xdr:to>
    <xdr:sp macro="_xll.MC_OnNodeClick" textlink="">
      <xdr:nvSpPr>
        <xdr:cNvPr id="182" name="MC_T_wide_high_lowfuel">
          <a:extLst>
            <a:ext uri="{FF2B5EF4-FFF2-40B4-BE49-F238E27FC236}">
              <a16:creationId xmlns:a16="http://schemas.microsoft.com/office/drawing/2014/main" id="{A21C55F6-BAE7-2B15-BF2D-72F484D4F7DB}"/>
            </a:ext>
          </a:extLst>
        </xdr:cNvPr>
        <xdr:cNvSpPr/>
      </xdr:nvSpPr>
      <xdr:spPr>
        <a:xfrm rot="16200000">
          <a:off x="9829800" y="3667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21</xdr:row>
      <xdr:rowOff>109538</xdr:rowOff>
    </xdr:from>
    <xdr:to>
      <xdr:col>4</xdr:col>
      <xdr:colOff>180975</xdr:colOff>
      <xdr:row>22</xdr:row>
      <xdr:rowOff>80963</xdr:rowOff>
    </xdr:to>
    <xdr:sp macro="_xll.MC_OnNodeClick" textlink="">
      <xdr:nvSpPr>
        <xdr:cNvPr id="183" name="MC_C_fuel_wide_high">
          <a:extLst>
            <a:ext uri="{FF2B5EF4-FFF2-40B4-BE49-F238E27FC236}">
              <a16:creationId xmlns:a16="http://schemas.microsoft.com/office/drawing/2014/main" id="{31520DC4-EBBC-8CD8-B865-7EC94E0CA26C}"/>
            </a:ext>
          </a:extLst>
        </xdr:cNvPr>
        <xdr:cNvSpPr/>
      </xdr:nvSpPr>
      <xdr:spPr>
        <a:xfrm>
          <a:off x="7272338" y="4052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23</xdr:row>
      <xdr:rowOff>109537</xdr:rowOff>
    </xdr:from>
    <xdr:to>
      <xdr:col>5</xdr:col>
      <xdr:colOff>176213</xdr:colOff>
      <xdr:row>24</xdr:row>
      <xdr:rowOff>80962</xdr:rowOff>
    </xdr:to>
    <xdr:sp macro="_xll.MC_OnNodeClick" textlink="">
      <xdr:nvSpPr>
        <xdr:cNvPr id="184" name="MC_T_wide_high_normfuel">
          <a:extLst>
            <a:ext uri="{FF2B5EF4-FFF2-40B4-BE49-F238E27FC236}">
              <a16:creationId xmlns:a16="http://schemas.microsoft.com/office/drawing/2014/main" id="{D54B29FB-0CDA-A2D8-9077-5480083E79B1}"/>
            </a:ext>
          </a:extLst>
        </xdr:cNvPr>
        <xdr:cNvSpPr/>
      </xdr:nvSpPr>
      <xdr:spPr>
        <a:xfrm rot="16200000">
          <a:off x="9829800" y="4429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25</xdr:row>
      <xdr:rowOff>109537</xdr:rowOff>
    </xdr:from>
    <xdr:to>
      <xdr:col>5</xdr:col>
      <xdr:colOff>176213</xdr:colOff>
      <xdr:row>26</xdr:row>
      <xdr:rowOff>80962</xdr:rowOff>
    </xdr:to>
    <xdr:sp macro="_xll.MC_OnNodeClick" textlink="">
      <xdr:nvSpPr>
        <xdr:cNvPr id="185" name="MC_T_wide_high_highfuel">
          <a:extLst>
            <a:ext uri="{FF2B5EF4-FFF2-40B4-BE49-F238E27FC236}">
              <a16:creationId xmlns:a16="http://schemas.microsoft.com/office/drawing/2014/main" id="{BF935DCA-D43F-3C4E-8D9D-5146F2EBF866}"/>
            </a:ext>
          </a:extLst>
        </xdr:cNvPr>
        <xdr:cNvSpPr/>
      </xdr:nvSpPr>
      <xdr:spPr>
        <a:xfrm rot="16200000">
          <a:off x="9829800" y="4810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27</xdr:row>
      <xdr:rowOff>109538</xdr:rowOff>
    </xdr:from>
    <xdr:to>
      <xdr:col>3</xdr:col>
      <xdr:colOff>180975</xdr:colOff>
      <xdr:row>28</xdr:row>
      <xdr:rowOff>80963</xdr:rowOff>
    </xdr:to>
    <xdr:sp macro="_xll.MC_OnNodeClick" textlink="">
      <xdr:nvSpPr>
        <xdr:cNvPr id="186" name="MC_C_demand_wide">
          <a:extLst>
            <a:ext uri="{FF2B5EF4-FFF2-40B4-BE49-F238E27FC236}">
              <a16:creationId xmlns:a16="http://schemas.microsoft.com/office/drawing/2014/main" id="{C9068ACD-D98B-1245-3C1E-FB9BF39CC1E4}"/>
            </a:ext>
          </a:extLst>
        </xdr:cNvPr>
        <xdr:cNvSpPr/>
      </xdr:nvSpPr>
      <xdr:spPr>
        <a:xfrm>
          <a:off x="4714875" y="5195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29</xdr:row>
      <xdr:rowOff>109537</xdr:rowOff>
    </xdr:from>
    <xdr:to>
      <xdr:col>5</xdr:col>
      <xdr:colOff>176213</xdr:colOff>
      <xdr:row>30</xdr:row>
      <xdr:rowOff>80962</xdr:rowOff>
    </xdr:to>
    <xdr:sp macro="_xll.MC_OnNodeClick" textlink="">
      <xdr:nvSpPr>
        <xdr:cNvPr id="187" name="MC_T_wide_med_lowfuel">
          <a:extLst>
            <a:ext uri="{FF2B5EF4-FFF2-40B4-BE49-F238E27FC236}">
              <a16:creationId xmlns:a16="http://schemas.microsoft.com/office/drawing/2014/main" id="{AF745583-4060-5AEB-F51C-8FBE00E8BF3E}"/>
            </a:ext>
          </a:extLst>
        </xdr:cNvPr>
        <xdr:cNvSpPr/>
      </xdr:nvSpPr>
      <xdr:spPr>
        <a:xfrm rot="16200000">
          <a:off x="9829800" y="5572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31</xdr:row>
      <xdr:rowOff>109538</xdr:rowOff>
    </xdr:from>
    <xdr:to>
      <xdr:col>4</xdr:col>
      <xdr:colOff>180975</xdr:colOff>
      <xdr:row>32</xdr:row>
      <xdr:rowOff>80963</xdr:rowOff>
    </xdr:to>
    <xdr:sp macro="_xll.MC_OnNodeClick" textlink="">
      <xdr:nvSpPr>
        <xdr:cNvPr id="188" name="MC_C_fuel_wide_med">
          <a:extLst>
            <a:ext uri="{FF2B5EF4-FFF2-40B4-BE49-F238E27FC236}">
              <a16:creationId xmlns:a16="http://schemas.microsoft.com/office/drawing/2014/main" id="{17244CDE-7864-A1A7-FF55-92F787DF56FF}"/>
            </a:ext>
          </a:extLst>
        </xdr:cNvPr>
        <xdr:cNvSpPr/>
      </xdr:nvSpPr>
      <xdr:spPr>
        <a:xfrm>
          <a:off x="7272338" y="5957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33</xdr:row>
      <xdr:rowOff>109537</xdr:rowOff>
    </xdr:from>
    <xdr:to>
      <xdr:col>5</xdr:col>
      <xdr:colOff>176213</xdr:colOff>
      <xdr:row>34</xdr:row>
      <xdr:rowOff>80962</xdr:rowOff>
    </xdr:to>
    <xdr:sp macro="_xll.MC_OnNodeClick" textlink="">
      <xdr:nvSpPr>
        <xdr:cNvPr id="189" name="MC_T_wide_med_normfuel">
          <a:extLst>
            <a:ext uri="{FF2B5EF4-FFF2-40B4-BE49-F238E27FC236}">
              <a16:creationId xmlns:a16="http://schemas.microsoft.com/office/drawing/2014/main" id="{50E6525A-45B7-F61A-8DC5-30215D43C9EE}"/>
            </a:ext>
          </a:extLst>
        </xdr:cNvPr>
        <xdr:cNvSpPr/>
      </xdr:nvSpPr>
      <xdr:spPr>
        <a:xfrm rot="16200000">
          <a:off x="9829800" y="6334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35</xdr:row>
      <xdr:rowOff>109537</xdr:rowOff>
    </xdr:from>
    <xdr:to>
      <xdr:col>5</xdr:col>
      <xdr:colOff>176213</xdr:colOff>
      <xdr:row>36</xdr:row>
      <xdr:rowOff>80962</xdr:rowOff>
    </xdr:to>
    <xdr:sp macro="_xll.MC_OnNodeClick" textlink="">
      <xdr:nvSpPr>
        <xdr:cNvPr id="190" name="MC_T_wide_med_highfuel">
          <a:extLst>
            <a:ext uri="{FF2B5EF4-FFF2-40B4-BE49-F238E27FC236}">
              <a16:creationId xmlns:a16="http://schemas.microsoft.com/office/drawing/2014/main" id="{E6BC6F29-97D6-F48B-534C-7C5CAC128A9F}"/>
            </a:ext>
          </a:extLst>
        </xdr:cNvPr>
        <xdr:cNvSpPr/>
      </xdr:nvSpPr>
      <xdr:spPr>
        <a:xfrm rot="16200000">
          <a:off x="9829800" y="6715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37</xdr:row>
      <xdr:rowOff>109537</xdr:rowOff>
    </xdr:from>
    <xdr:to>
      <xdr:col>6</xdr:col>
      <xdr:colOff>176213</xdr:colOff>
      <xdr:row>38</xdr:row>
      <xdr:rowOff>80962</xdr:rowOff>
    </xdr:to>
    <xdr:sp macro="_xll.MC_OnNodeClick" textlink="">
      <xdr:nvSpPr>
        <xdr:cNvPr id="191" name="MC_T_downgrade_ok">
          <a:extLst>
            <a:ext uri="{FF2B5EF4-FFF2-40B4-BE49-F238E27FC236}">
              <a16:creationId xmlns:a16="http://schemas.microsoft.com/office/drawing/2014/main" id="{1146E787-8CA2-4FC2-F412-BD0E2EBCB213}"/>
            </a:ext>
          </a:extLst>
        </xdr:cNvPr>
        <xdr:cNvSpPr/>
      </xdr:nvSpPr>
      <xdr:spPr>
        <a:xfrm rot="16200000">
          <a:off x="12044363" y="7096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39</xdr:row>
      <xdr:rowOff>109538</xdr:rowOff>
    </xdr:from>
    <xdr:to>
      <xdr:col>5</xdr:col>
      <xdr:colOff>180975</xdr:colOff>
      <xdr:row>40</xdr:row>
      <xdr:rowOff>80963</xdr:rowOff>
    </xdr:to>
    <xdr:sp macro="_xll.MC_OnNodeClick" textlink="">
      <xdr:nvSpPr>
        <xdr:cNvPr id="192" name="MC_C_downgrade">
          <a:extLst>
            <a:ext uri="{FF2B5EF4-FFF2-40B4-BE49-F238E27FC236}">
              <a16:creationId xmlns:a16="http://schemas.microsoft.com/office/drawing/2014/main" id="{BC50DE89-C96C-49B5-C4DB-8FD0A56A3B93}"/>
            </a:ext>
          </a:extLst>
        </xdr:cNvPr>
        <xdr:cNvSpPr/>
      </xdr:nvSpPr>
      <xdr:spPr>
        <a:xfrm>
          <a:off x="9829800" y="7481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41</xdr:row>
      <xdr:rowOff>109537</xdr:rowOff>
    </xdr:from>
    <xdr:to>
      <xdr:col>6</xdr:col>
      <xdr:colOff>176213</xdr:colOff>
      <xdr:row>42</xdr:row>
      <xdr:rowOff>80962</xdr:rowOff>
    </xdr:to>
    <xdr:sp macro="_xll.MC_OnNodeClick" textlink="">
      <xdr:nvSpPr>
        <xdr:cNvPr id="193" name="MC_T_downgrade_weak">
          <a:extLst>
            <a:ext uri="{FF2B5EF4-FFF2-40B4-BE49-F238E27FC236}">
              <a16:creationId xmlns:a16="http://schemas.microsoft.com/office/drawing/2014/main" id="{B877CC49-A4A6-4691-8D2D-C520EFF8D563}"/>
            </a:ext>
          </a:extLst>
        </xdr:cNvPr>
        <xdr:cNvSpPr/>
      </xdr:nvSpPr>
      <xdr:spPr>
        <a:xfrm rot="16200000">
          <a:off x="12044363" y="7858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43</xdr:row>
      <xdr:rowOff>109538</xdr:rowOff>
    </xdr:from>
    <xdr:to>
      <xdr:col>4</xdr:col>
      <xdr:colOff>180975</xdr:colOff>
      <xdr:row>44</xdr:row>
      <xdr:rowOff>80963</xdr:rowOff>
    </xdr:to>
    <xdr:sp macro="_xll.MC_OnNodeClick" textlink="">
      <xdr:nvSpPr>
        <xdr:cNvPr id="194" name="MC_D_wide_low">
          <a:extLst>
            <a:ext uri="{FF2B5EF4-FFF2-40B4-BE49-F238E27FC236}">
              <a16:creationId xmlns:a16="http://schemas.microsoft.com/office/drawing/2014/main" id="{A44FBC68-08C8-DEF1-85FF-FBA209342759}"/>
            </a:ext>
          </a:extLst>
        </xdr:cNvPr>
        <xdr:cNvSpPr/>
      </xdr:nvSpPr>
      <xdr:spPr>
        <a:xfrm>
          <a:off x="7272338" y="8243888"/>
          <a:ext cx="171450" cy="161925"/>
        </a:xfrm>
        <a:prstGeom prst="can">
          <a:avLst/>
        </a:prstGeom>
        <a:solidFill>
          <a:srgbClr val="6FA899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45</xdr:row>
      <xdr:rowOff>109537</xdr:rowOff>
    </xdr:from>
    <xdr:to>
      <xdr:col>6</xdr:col>
      <xdr:colOff>176213</xdr:colOff>
      <xdr:row>46</xdr:row>
      <xdr:rowOff>80962</xdr:rowOff>
    </xdr:to>
    <xdr:sp macro="_xll.MC_OnNodeClick" textlink="">
      <xdr:nvSpPr>
        <xdr:cNvPr id="195" name="MC_T_codeshare_ok">
          <a:extLst>
            <a:ext uri="{FF2B5EF4-FFF2-40B4-BE49-F238E27FC236}">
              <a16:creationId xmlns:a16="http://schemas.microsoft.com/office/drawing/2014/main" id="{894CADCC-FED2-926C-8F01-D475F2B6488C}"/>
            </a:ext>
          </a:extLst>
        </xdr:cNvPr>
        <xdr:cNvSpPr/>
      </xdr:nvSpPr>
      <xdr:spPr>
        <a:xfrm rot="16200000">
          <a:off x="12044363" y="8620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47</xdr:row>
      <xdr:rowOff>109538</xdr:rowOff>
    </xdr:from>
    <xdr:to>
      <xdr:col>5</xdr:col>
      <xdr:colOff>180975</xdr:colOff>
      <xdr:row>48</xdr:row>
      <xdr:rowOff>80963</xdr:rowOff>
    </xdr:to>
    <xdr:sp macro="_xll.MC_OnNodeClick" textlink="">
      <xdr:nvSpPr>
        <xdr:cNvPr id="196" name="MC_C_codeshare">
          <a:extLst>
            <a:ext uri="{FF2B5EF4-FFF2-40B4-BE49-F238E27FC236}">
              <a16:creationId xmlns:a16="http://schemas.microsoft.com/office/drawing/2014/main" id="{1A87AE44-F0DC-89C1-799D-8A3EC706EE5E}"/>
            </a:ext>
          </a:extLst>
        </xdr:cNvPr>
        <xdr:cNvSpPr/>
      </xdr:nvSpPr>
      <xdr:spPr>
        <a:xfrm>
          <a:off x="9829800" y="9005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49</xdr:row>
      <xdr:rowOff>109537</xdr:rowOff>
    </xdr:from>
    <xdr:to>
      <xdr:col>6</xdr:col>
      <xdr:colOff>176213</xdr:colOff>
      <xdr:row>50</xdr:row>
      <xdr:rowOff>80962</xdr:rowOff>
    </xdr:to>
    <xdr:sp macro="_xll.MC_OnNodeClick" textlink="">
      <xdr:nvSpPr>
        <xdr:cNvPr id="197" name="MC_T_codeshare_weak">
          <a:extLst>
            <a:ext uri="{FF2B5EF4-FFF2-40B4-BE49-F238E27FC236}">
              <a16:creationId xmlns:a16="http://schemas.microsoft.com/office/drawing/2014/main" id="{0995C729-60F4-74F9-4A3C-7682C92355B0}"/>
            </a:ext>
          </a:extLst>
        </xdr:cNvPr>
        <xdr:cNvSpPr/>
      </xdr:nvSpPr>
      <xdr:spPr>
        <a:xfrm rot="16200000">
          <a:off x="12044363" y="9382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51</xdr:row>
      <xdr:rowOff>109537</xdr:rowOff>
    </xdr:from>
    <xdr:to>
      <xdr:col>5</xdr:col>
      <xdr:colOff>176213</xdr:colOff>
      <xdr:row>52</xdr:row>
      <xdr:rowOff>80962</xdr:rowOff>
    </xdr:to>
    <xdr:sp macro="_xll.MC_OnNodeClick" textlink="">
      <xdr:nvSpPr>
        <xdr:cNvPr id="198" name="MC_T_wide_cancel">
          <a:extLst>
            <a:ext uri="{FF2B5EF4-FFF2-40B4-BE49-F238E27FC236}">
              <a16:creationId xmlns:a16="http://schemas.microsoft.com/office/drawing/2014/main" id="{F88FFBDB-4B91-EE58-7A8E-90DEB78B0318}"/>
            </a:ext>
          </a:extLst>
        </xdr:cNvPr>
        <xdr:cNvSpPr/>
      </xdr:nvSpPr>
      <xdr:spPr>
        <a:xfrm rot="16200000">
          <a:off x="9829800" y="9763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53</xdr:row>
      <xdr:rowOff>109537</xdr:rowOff>
    </xdr:from>
    <xdr:to>
      <xdr:col>4</xdr:col>
      <xdr:colOff>176213</xdr:colOff>
      <xdr:row>54</xdr:row>
      <xdr:rowOff>80962</xdr:rowOff>
    </xdr:to>
    <xdr:sp macro="_xll.MC_OnNodeClick" textlink="">
      <xdr:nvSpPr>
        <xdr:cNvPr id="199" name="MC_T_wide_fail">
          <a:extLst>
            <a:ext uri="{FF2B5EF4-FFF2-40B4-BE49-F238E27FC236}">
              <a16:creationId xmlns:a16="http://schemas.microsoft.com/office/drawing/2014/main" id="{90242EB3-06F5-85FC-6728-2E87663D62E6}"/>
            </a:ext>
          </a:extLst>
        </xdr:cNvPr>
        <xdr:cNvSpPr/>
      </xdr:nvSpPr>
      <xdr:spPr>
        <a:xfrm rot="16200000">
          <a:off x="7272338" y="10144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2</xdr:col>
      <xdr:colOff>9525</xdr:colOff>
      <xdr:row>55</xdr:row>
      <xdr:rowOff>109538</xdr:rowOff>
    </xdr:from>
    <xdr:to>
      <xdr:col>2</xdr:col>
      <xdr:colOff>180975</xdr:colOff>
      <xdr:row>56</xdr:row>
      <xdr:rowOff>80963</xdr:rowOff>
    </xdr:to>
    <xdr:sp macro="_xll.MC_OnNodeClick" textlink="">
      <xdr:nvSpPr>
        <xdr:cNvPr id="200" name="MC_D_root">
          <a:extLst>
            <a:ext uri="{FF2B5EF4-FFF2-40B4-BE49-F238E27FC236}">
              <a16:creationId xmlns:a16="http://schemas.microsoft.com/office/drawing/2014/main" id="{08955830-4307-E50B-CA5D-40BD52522D3A}"/>
            </a:ext>
          </a:extLst>
        </xdr:cNvPr>
        <xdr:cNvSpPr/>
      </xdr:nvSpPr>
      <xdr:spPr>
        <a:xfrm>
          <a:off x="2395538" y="10529888"/>
          <a:ext cx="171450" cy="161925"/>
        </a:xfrm>
        <a:prstGeom prst="can">
          <a:avLst/>
        </a:prstGeom>
        <a:solidFill>
          <a:srgbClr val="0F6E56"/>
        </a:solidFill>
        <a:ln w="12700">
          <a:solidFill>
            <a:srgbClr val="08504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57</xdr:row>
      <xdr:rowOff>109537</xdr:rowOff>
    </xdr:from>
    <xdr:to>
      <xdr:col>4</xdr:col>
      <xdr:colOff>176213</xdr:colOff>
      <xdr:row>58</xdr:row>
      <xdr:rowOff>80962</xdr:rowOff>
    </xdr:to>
    <xdr:sp macro="_xll.MC_OnNodeClick" textlink="">
      <xdr:nvSpPr>
        <xdr:cNvPr id="201" name="MC_T_narrow_high">
          <a:extLst>
            <a:ext uri="{FF2B5EF4-FFF2-40B4-BE49-F238E27FC236}">
              <a16:creationId xmlns:a16="http://schemas.microsoft.com/office/drawing/2014/main" id="{69785A68-38D5-8A7D-8764-CD3834E5D608}"/>
            </a:ext>
          </a:extLst>
        </xdr:cNvPr>
        <xdr:cNvSpPr/>
      </xdr:nvSpPr>
      <xdr:spPr>
        <a:xfrm rot="16200000">
          <a:off x="7272338" y="10906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59</xdr:row>
      <xdr:rowOff>109538</xdr:rowOff>
    </xdr:from>
    <xdr:to>
      <xdr:col>3</xdr:col>
      <xdr:colOff>180975</xdr:colOff>
      <xdr:row>60</xdr:row>
      <xdr:rowOff>80963</xdr:rowOff>
    </xdr:to>
    <xdr:sp macro="_xll.MC_OnNodeClick" textlink="">
      <xdr:nvSpPr>
        <xdr:cNvPr id="202" name="MC_C_demand_narrow">
          <a:extLst>
            <a:ext uri="{FF2B5EF4-FFF2-40B4-BE49-F238E27FC236}">
              <a16:creationId xmlns:a16="http://schemas.microsoft.com/office/drawing/2014/main" id="{1998AC8C-58C4-01A0-9B28-30A43168C2C6}"/>
            </a:ext>
          </a:extLst>
        </xdr:cNvPr>
        <xdr:cNvSpPr/>
      </xdr:nvSpPr>
      <xdr:spPr>
        <a:xfrm>
          <a:off x="4714875" y="11291888"/>
          <a:ext cx="171450" cy="161925"/>
        </a:xfrm>
        <a:prstGeom prst="ellipse">
          <a:avLst/>
        </a:prstGeom>
        <a:solidFill>
          <a:srgbClr val="D85A30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61</xdr:row>
      <xdr:rowOff>109537</xdr:rowOff>
    </xdr:from>
    <xdr:to>
      <xdr:col>4</xdr:col>
      <xdr:colOff>176213</xdr:colOff>
      <xdr:row>62</xdr:row>
      <xdr:rowOff>80962</xdr:rowOff>
    </xdr:to>
    <xdr:sp macro="_xll.MC_OnNodeClick" textlink="">
      <xdr:nvSpPr>
        <xdr:cNvPr id="203" name="MC_T_narrow_med">
          <a:extLst>
            <a:ext uri="{FF2B5EF4-FFF2-40B4-BE49-F238E27FC236}">
              <a16:creationId xmlns:a16="http://schemas.microsoft.com/office/drawing/2014/main" id="{345705C1-FD4F-6043-7E18-E05BCEE3D254}"/>
            </a:ext>
          </a:extLst>
        </xdr:cNvPr>
        <xdr:cNvSpPr/>
      </xdr:nvSpPr>
      <xdr:spPr>
        <a:xfrm rot="16200000">
          <a:off x="7272338" y="11668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63</xdr:row>
      <xdr:rowOff>109537</xdr:rowOff>
    </xdr:from>
    <xdr:to>
      <xdr:col>4</xdr:col>
      <xdr:colOff>176213</xdr:colOff>
      <xdr:row>64</xdr:row>
      <xdr:rowOff>80962</xdr:rowOff>
    </xdr:to>
    <xdr:sp macro="_xll.MC_OnNodeClick" textlink="">
      <xdr:nvSpPr>
        <xdr:cNvPr id="204" name="MC_T_narrow_low">
          <a:extLst>
            <a:ext uri="{FF2B5EF4-FFF2-40B4-BE49-F238E27FC236}">
              <a16:creationId xmlns:a16="http://schemas.microsoft.com/office/drawing/2014/main" id="{324013FD-32A7-0C61-83A9-E12F338AA4FD}"/>
            </a:ext>
          </a:extLst>
        </xdr:cNvPr>
        <xdr:cNvSpPr/>
      </xdr:nvSpPr>
      <xdr:spPr>
        <a:xfrm rot="16200000">
          <a:off x="7272338" y="12049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65</xdr:row>
      <xdr:rowOff>109537</xdr:rowOff>
    </xdr:from>
    <xdr:to>
      <xdr:col>4</xdr:col>
      <xdr:colOff>176213</xdr:colOff>
      <xdr:row>66</xdr:row>
      <xdr:rowOff>80962</xdr:rowOff>
    </xdr:to>
    <xdr:sp macro="_xll.MC_OnNodeClick" textlink="">
      <xdr:nvSpPr>
        <xdr:cNvPr id="205" name="MC_T_narrow_fail">
          <a:extLst>
            <a:ext uri="{FF2B5EF4-FFF2-40B4-BE49-F238E27FC236}">
              <a16:creationId xmlns:a16="http://schemas.microsoft.com/office/drawing/2014/main" id="{D601B1FF-73EF-2AB4-D3AD-03F89E4515F6}"/>
            </a:ext>
          </a:extLst>
        </xdr:cNvPr>
        <xdr:cNvSpPr/>
      </xdr:nvSpPr>
      <xdr:spPr>
        <a:xfrm rot="16200000">
          <a:off x="7272338" y="12430125"/>
          <a:ext cx="161925" cy="171450"/>
        </a:xfrm>
        <a:prstGeom prst="triangle">
          <a:avLst/>
        </a:prstGeom>
        <a:solidFill>
          <a:srgbClr val="378ADD"/>
        </a:solidFill>
        <a:ln w="12700">
          <a:solidFill>
            <a:srgbClr val="0F6E56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67</xdr:row>
      <xdr:rowOff>109537</xdr:rowOff>
    </xdr:from>
    <xdr:to>
      <xdr:col>6</xdr:col>
      <xdr:colOff>176213</xdr:colOff>
      <xdr:row>68</xdr:row>
      <xdr:rowOff>80962</xdr:rowOff>
    </xdr:to>
    <xdr:sp macro="_xll.MC_OnNodeClick" textlink="">
      <xdr:nvSpPr>
        <xdr:cNvPr id="206" name="MC_T_upgrade_growth">
          <a:extLst>
            <a:ext uri="{FF2B5EF4-FFF2-40B4-BE49-F238E27FC236}">
              <a16:creationId xmlns:a16="http://schemas.microsoft.com/office/drawing/2014/main" id="{895F1999-1737-737F-6EAB-8AEB9E062F5D}"/>
            </a:ext>
          </a:extLst>
        </xdr:cNvPr>
        <xdr:cNvSpPr/>
      </xdr:nvSpPr>
      <xdr:spPr>
        <a:xfrm rot="16200000">
          <a:off x="12044363" y="12811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9525</xdr:colOff>
      <xdr:row>69</xdr:row>
      <xdr:rowOff>109538</xdr:rowOff>
    </xdr:from>
    <xdr:to>
      <xdr:col>5</xdr:col>
      <xdr:colOff>180975</xdr:colOff>
      <xdr:row>70</xdr:row>
      <xdr:rowOff>80963</xdr:rowOff>
    </xdr:to>
    <xdr:sp macro="_xll.MC_OnNodeClick" textlink="">
      <xdr:nvSpPr>
        <xdr:cNvPr id="207" name="MC_C_upgrade_outcome">
          <a:extLst>
            <a:ext uri="{FF2B5EF4-FFF2-40B4-BE49-F238E27FC236}">
              <a16:creationId xmlns:a16="http://schemas.microsoft.com/office/drawing/2014/main" id="{59B45D12-3BE7-9A34-9380-F1EE932EECDA}"/>
            </a:ext>
          </a:extLst>
        </xdr:cNvPr>
        <xdr:cNvSpPr/>
      </xdr:nvSpPr>
      <xdr:spPr>
        <a:xfrm>
          <a:off x="9829800" y="13196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6</xdr:col>
      <xdr:colOff>4763</xdr:colOff>
      <xdr:row>71</xdr:row>
      <xdr:rowOff>109537</xdr:rowOff>
    </xdr:from>
    <xdr:to>
      <xdr:col>6</xdr:col>
      <xdr:colOff>176213</xdr:colOff>
      <xdr:row>72</xdr:row>
      <xdr:rowOff>80962</xdr:rowOff>
    </xdr:to>
    <xdr:sp macro="_xll.MC_OnNodeClick" textlink="">
      <xdr:nvSpPr>
        <xdr:cNvPr id="208" name="MC_T_upgrade_plateau">
          <a:extLst>
            <a:ext uri="{FF2B5EF4-FFF2-40B4-BE49-F238E27FC236}">
              <a16:creationId xmlns:a16="http://schemas.microsoft.com/office/drawing/2014/main" id="{C27CC79D-C68C-3169-681D-1C40BF4C05F7}"/>
            </a:ext>
          </a:extLst>
        </xdr:cNvPr>
        <xdr:cNvSpPr/>
      </xdr:nvSpPr>
      <xdr:spPr>
        <a:xfrm rot="16200000">
          <a:off x="12044363" y="13573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9525</xdr:colOff>
      <xdr:row>73</xdr:row>
      <xdr:rowOff>109538</xdr:rowOff>
    </xdr:from>
    <xdr:to>
      <xdr:col>4</xdr:col>
      <xdr:colOff>180975</xdr:colOff>
      <xdr:row>74</xdr:row>
      <xdr:rowOff>80963</xdr:rowOff>
    </xdr:to>
    <xdr:sp macro="_xll.MC_OnNodeClick" textlink="">
      <xdr:nvSpPr>
        <xdr:cNvPr id="209" name="MC_D_upgrade">
          <a:extLst>
            <a:ext uri="{FF2B5EF4-FFF2-40B4-BE49-F238E27FC236}">
              <a16:creationId xmlns:a16="http://schemas.microsoft.com/office/drawing/2014/main" id="{1A8A0240-BC59-493B-0A4C-25181FEE1184}"/>
            </a:ext>
          </a:extLst>
        </xdr:cNvPr>
        <xdr:cNvSpPr/>
      </xdr:nvSpPr>
      <xdr:spPr>
        <a:xfrm>
          <a:off x="7272338" y="13958888"/>
          <a:ext cx="171450" cy="161925"/>
        </a:xfrm>
        <a:prstGeom prst="can">
          <a:avLst/>
        </a:prstGeom>
        <a:solidFill>
          <a:srgbClr val="6FA899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5</xdr:col>
      <xdr:colOff>4763</xdr:colOff>
      <xdr:row>75</xdr:row>
      <xdr:rowOff>109537</xdr:rowOff>
    </xdr:from>
    <xdr:to>
      <xdr:col>5</xdr:col>
      <xdr:colOff>176213</xdr:colOff>
      <xdr:row>76</xdr:row>
      <xdr:rowOff>80962</xdr:rowOff>
    </xdr:to>
    <xdr:sp macro="_xll.MC_OnNodeClick" textlink="">
      <xdr:nvSpPr>
        <xdr:cNvPr id="210" name="MC_T_test_stay">
          <a:extLst>
            <a:ext uri="{FF2B5EF4-FFF2-40B4-BE49-F238E27FC236}">
              <a16:creationId xmlns:a16="http://schemas.microsoft.com/office/drawing/2014/main" id="{31CE35C5-0F0E-02F1-DD59-5BB2E86F83BF}"/>
            </a:ext>
          </a:extLst>
        </xdr:cNvPr>
        <xdr:cNvSpPr/>
      </xdr:nvSpPr>
      <xdr:spPr>
        <a:xfrm rot="16200000">
          <a:off x="9829800" y="14335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9525</xdr:colOff>
      <xdr:row>77</xdr:row>
      <xdr:rowOff>109538</xdr:rowOff>
    </xdr:from>
    <xdr:to>
      <xdr:col>3</xdr:col>
      <xdr:colOff>180975</xdr:colOff>
      <xdr:row>78</xdr:row>
      <xdr:rowOff>80963</xdr:rowOff>
    </xdr:to>
    <xdr:sp macro="_xll.MC_OnNodeClick" textlink="">
      <xdr:nvSpPr>
        <xdr:cNvPr id="211" name="MC_C_demand_test">
          <a:extLst>
            <a:ext uri="{FF2B5EF4-FFF2-40B4-BE49-F238E27FC236}">
              <a16:creationId xmlns:a16="http://schemas.microsoft.com/office/drawing/2014/main" id="{9F997B76-C298-3757-0E9C-AC61FC88A4E0}"/>
            </a:ext>
          </a:extLst>
        </xdr:cNvPr>
        <xdr:cNvSpPr/>
      </xdr:nvSpPr>
      <xdr:spPr>
        <a:xfrm>
          <a:off x="4714875" y="14720888"/>
          <a:ext cx="171450" cy="161925"/>
        </a:xfrm>
        <a:prstGeom prst="ellipse">
          <a:avLst/>
        </a:prstGeom>
        <a:solidFill>
          <a:srgbClr val="E79C82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79</xdr:row>
      <xdr:rowOff>109537</xdr:rowOff>
    </xdr:from>
    <xdr:to>
      <xdr:col>4</xdr:col>
      <xdr:colOff>176213</xdr:colOff>
      <xdr:row>80</xdr:row>
      <xdr:rowOff>80962</xdr:rowOff>
    </xdr:to>
    <xdr:sp macro="_xll.MC_OnNodeClick" textlink="">
      <xdr:nvSpPr>
        <xdr:cNvPr id="212" name="MC_T_test_moderate">
          <a:extLst>
            <a:ext uri="{FF2B5EF4-FFF2-40B4-BE49-F238E27FC236}">
              <a16:creationId xmlns:a16="http://schemas.microsoft.com/office/drawing/2014/main" id="{87D3224A-1446-2710-ADFF-2937906547D6}"/>
            </a:ext>
          </a:extLst>
        </xdr:cNvPr>
        <xdr:cNvSpPr/>
      </xdr:nvSpPr>
      <xdr:spPr>
        <a:xfrm rot="16200000">
          <a:off x="7272338" y="15097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4</xdr:col>
      <xdr:colOff>4763</xdr:colOff>
      <xdr:row>81</xdr:row>
      <xdr:rowOff>109537</xdr:rowOff>
    </xdr:from>
    <xdr:to>
      <xdr:col>4</xdr:col>
      <xdr:colOff>176213</xdr:colOff>
      <xdr:row>82</xdr:row>
      <xdr:rowOff>80962</xdr:rowOff>
    </xdr:to>
    <xdr:sp macro="_xll.MC_OnNodeClick" textlink="">
      <xdr:nvSpPr>
        <xdr:cNvPr id="213" name="MC_T_test_weak">
          <a:extLst>
            <a:ext uri="{FF2B5EF4-FFF2-40B4-BE49-F238E27FC236}">
              <a16:creationId xmlns:a16="http://schemas.microsoft.com/office/drawing/2014/main" id="{864762CC-E135-8AD2-6344-85D05EC23AA8}"/>
            </a:ext>
          </a:extLst>
        </xdr:cNvPr>
        <xdr:cNvSpPr/>
      </xdr:nvSpPr>
      <xdr:spPr>
        <a:xfrm rot="16200000">
          <a:off x="7272338" y="15478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  <xdr:twoCellAnchor editAs="oneCell">
    <xdr:from>
      <xdr:col>3</xdr:col>
      <xdr:colOff>4763</xdr:colOff>
      <xdr:row>83</xdr:row>
      <xdr:rowOff>109537</xdr:rowOff>
    </xdr:from>
    <xdr:to>
      <xdr:col>3</xdr:col>
      <xdr:colOff>176213</xdr:colOff>
      <xdr:row>84</xdr:row>
      <xdr:rowOff>80962</xdr:rowOff>
    </xdr:to>
    <xdr:sp macro="_xll.MC_OnNodeClick" textlink="">
      <xdr:nvSpPr>
        <xdr:cNvPr id="214" name="MC_T_pass">
          <a:extLst>
            <a:ext uri="{FF2B5EF4-FFF2-40B4-BE49-F238E27FC236}">
              <a16:creationId xmlns:a16="http://schemas.microsoft.com/office/drawing/2014/main" id="{99E069C3-7A8B-0E0F-C3EB-71907DB57848}"/>
            </a:ext>
          </a:extLst>
        </xdr:cNvPr>
        <xdr:cNvSpPr/>
      </xdr:nvSpPr>
      <xdr:spPr>
        <a:xfrm rot="16200000">
          <a:off x="4714875" y="15859125"/>
          <a:ext cx="161925" cy="171450"/>
        </a:xfrm>
        <a:prstGeom prst="triangle">
          <a:avLst/>
        </a:prstGeom>
        <a:solidFill>
          <a:srgbClr val="87B8EA"/>
        </a:solidFill>
        <a:ln w="12700">
          <a:solidFill>
            <a:srgbClr val="B4B2A9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LID4096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548EE-2BE9-4CAE-BC44-CA0E70F0F210}">
  <dimension ref="A1"/>
  <sheetViews>
    <sheetView workbookViewId="0"/>
  </sheetViews>
  <sheetFormatPr defaultRowHeight="14.25" x14ac:dyDescent="0.45"/>
  <sheetData>
    <row r="1" spans="1:1" x14ac:dyDescent="0.45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3F211-12A3-406B-A011-3EC9ECE0EAB3}">
  <dimension ref="A1:BY1"/>
  <sheetViews>
    <sheetView workbookViewId="0"/>
  </sheetViews>
  <sheetFormatPr defaultRowHeight="14.25" x14ac:dyDescent="0.45"/>
  <sheetData>
    <row r="1" spans="1:77" x14ac:dyDescent="0.45">
      <c r="A1">
        <f>MC_Tree_1!MC_BP_C_codeshare_T_codeshare_ok</f>
        <v>0.6</v>
      </c>
      <c r="B1">
        <f>MC_Tree_1!MC_BV_C_codeshare_T_codeshare_ok</f>
        <v>8000000</v>
      </c>
      <c r="C1">
        <f>MC_Tree_1!MC_BP_C_codeshare_T_codeshare_weak</f>
        <v>0.4</v>
      </c>
      <c r="D1">
        <f>MC_Tree_1!MC_BV_C_codeshare_T_codeshare_weak</f>
        <v>3000000</v>
      </c>
      <c r="E1">
        <f>MC_Tree_1!MC_BP_C_demand_narrow_T_narrow_high</f>
        <v>0.25</v>
      </c>
      <c r="F1">
        <f>MC_Tree_1!MC_BV_C_demand_narrow_T_narrow_high</f>
        <v>20000000</v>
      </c>
      <c r="G1">
        <f>MC_Tree_1!MC_BP_C_demand_narrow_T_narrow_med</f>
        <v>0.5</v>
      </c>
      <c r="H1">
        <f>MC_Tree_1!MC_BV_C_demand_narrow_T_narrow_med</f>
        <v>12000000</v>
      </c>
      <c r="I1">
        <f>MC_Tree_1!MC_BP_C_demand_narrow_T_narrow_low</f>
        <v>0.2</v>
      </c>
      <c r="J1">
        <f>MC_Tree_1!MC_BV_C_demand_narrow_T_narrow_low</f>
        <v>4000000</v>
      </c>
      <c r="K1">
        <f>MC_Tree_1!MC_BP_C_demand_narrow_T_narrow_fail</f>
        <v>0.05</v>
      </c>
      <c r="L1">
        <f>MC_Tree_1!MC_BV_C_demand_narrow_T_narrow_fail</f>
        <v>-3000000</v>
      </c>
      <c r="M1">
        <f>MC_Tree_1!MC_BP_C_demand_test_D_upgrade</f>
        <v>0.3</v>
      </c>
      <c r="N1">
        <f>MC_Tree_1!MC_BV_C_demand_test_D_upgrade</f>
        <v>0</v>
      </c>
      <c r="O1">
        <f>MC_Tree_1!MC_BP_C_demand_test_T_test_moderate</f>
        <v>0.45</v>
      </c>
      <c r="P1">
        <f>MC_Tree_1!MC_BV_C_demand_test_T_test_moderate</f>
        <v>5000000</v>
      </c>
      <c r="Q1">
        <f>MC_Tree_1!MC_BP_C_demand_test_T_test_weak</f>
        <v>0.25</v>
      </c>
      <c r="R1">
        <f>MC_Tree_1!MC_BV_C_demand_test_T_test_weak</f>
        <v>1000000</v>
      </c>
      <c r="S1">
        <f>MC_Tree_1!MC_BP_C_demand_wide_C_fuel_wide_high</f>
        <v>0.2</v>
      </c>
      <c r="T1">
        <f>MC_Tree_1!MC_BV_C_demand_wide_C_fuel_wide_high</f>
        <v>0</v>
      </c>
      <c r="U1">
        <f>MC_Tree_1!MC_BP_C_demand_wide_C_fuel_wide_med</f>
        <v>0.45</v>
      </c>
      <c r="V1">
        <f>MC_Tree_1!MC_BV_C_demand_wide_C_fuel_wide_med</f>
        <v>0</v>
      </c>
      <c r="W1">
        <f>MC_Tree_1!MC_BP_C_demand_wide_D_wide_low</f>
        <v>0.25</v>
      </c>
      <c r="X1">
        <f>MC_Tree_1!MC_BV_C_demand_wide_D_wide_low</f>
        <v>0</v>
      </c>
      <c r="Y1">
        <f>MC_Tree_1!MC_BP_C_demand_wide_T_wide_fail</f>
        <v>0.1</v>
      </c>
      <c r="Z1">
        <f>MC_Tree_1!MC_BV_C_demand_wide_T_wide_fail</f>
        <v>-5000000</v>
      </c>
      <c r="AA1">
        <f>MC_Tree_1!MC_BP_C_downgrade_T_downgrade_ok</f>
        <v>0.5</v>
      </c>
      <c r="AB1">
        <f>MC_Tree_1!MC_BV_C_downgrade_T_downgrade_ok</f>
        <v>10000000</v>
      </c>
      <c r="AC1">
        <f>MC_Tree_1!MC_BP_C_downgrade_T_downgrade_weak</f>
        <v>0.5</v>
      </c>
      <c r="AD1">
        <f>MC_Tree_1!MC_BV_C_downgrade_T_downgrade_weak</f>
        <v>2000000</v>
      </c>
      <c r="AE1">
        <f>MC_Tree_1!MC_BP_C_fuel_wide_high_T_wide_high_lowfuel</f>
        <v>0.3</v>
      </c>
      <c r="AF1">
        <f>MC_Tree_1!MC_BV_C_fuel_wide_high_T_wide_high_lowfuel</f>
        <v>45000000</v>
      </c>
      <c r="AG1">
        <f>MC_Tree_1!MC_BP_C_fuel_wide_high_T_wide_high_normfuel</f>
        <v>0.45</v>
      </c>
      <c r="AH1">
        <f>MC_Tree_1!MC_BV_C_fuel_wide_high_T_wide_high_normfuel</f>
        <v>35000000</v>
      </c>
      <c r="AI1">
        <f>MC_Tree_1!MC_BP_C_fuel_wide_high_T_wide_high_highfuel</f>
        <v>0.25</v>
      </c>
      <c r="AJ1">
        <f>MC_Tree_1!MC_BV_C_fuel_wide_high_T_wide_high_highfuel</f>
        <v>22000000</v>
      </c>
      <c r="AK1">
        <f>MC_Tree_1!MC_BP_C_fuel_wide_med_T_wide_med_lowfuel</f>
        <v>0.3</v>
      </c>
      <c r="AL1">
        <f>MC_Tree_1!MC_BV_C_fuel_wide_med_T_wide_med_lowfuel</f>
        <v>25000000</v>
      </c>
      <c r="AM1">
        <f>MC_Tree_1!MC_BP_C_fuel_wide_med_T_wide_med_normfuel</f>
        <v>0.45</v>
      </c>
      <c r="AN1">
        <f>MC_Tree_1!MC_BV_C_fuel_wide_med_T_wide_med_normfuel</f>
        <v>18000000</v>
      </c>
      <c r="AO1">
        <f>MC_Tree_1!MC_BP_C_fuel_wide_med_T_wide_med_highfuel</f>
        <v>0.25</v>
      </c>
      <c r="AP1">
        <f>MC_Tree_1!MC_BV_C_fuel_wide_med_T_wide_med_highfuel</f>
        <v>8000000</v>
      </c>
      <c r="AQ1">
        <f>MC_Tree_1!MC_BP_C_upgrade_outcome_T_upgrade_growth</f>
        <v>0.65</v>
      </c>
      <c r="AR1">
        <f>MC_Tree_1!MC_BV_C_upgrade_outcome_T_upgrade_growth</f>
        <v>22000000</v>
      </c>
      <c r="AS1">
        <f>MC_Tree_1!MC_BP_C_upgrade_outcome_T_upgrade_plateau</f>
        <v>0.35</v>
      </c>
      <c r="AT1">
        <f>MC_Tree_1!MC_BV_C_upgrade_outcome_T_upgrade_plateau</f>
        <v>10000000</v>
      </c>
      <c r="AU1">
        <f>MC_Tree_1!MC_BV_D_root_C_demand_wide</f>
        <v>-18000000</v>
      </c>
      <c r="AV1">
        <f>MC_Tree_1!MC_BV_D_root_C_demand_narrow</f>
        <v>-8000000</v>
      </c>
      <c r="AW1">
        <f>MC_Tree_1!MC_BV_D_root_C_demand_test</f>
        <v>-4000000</v>
      </c>
      <c r="AX1">
        <f>MC_Tree_1!MC_BV_D_root_T_pass</f>
        <v>0</v>
      </c>
      <c r="AY1">
        <f>MC_Tree_1!MC_BV_D_upgrade_C_upgrade_outcome</f>
        <v>-6000000</v>
      </c>
      <c r="AZ1">
        <f>MC_Tree_1!MC_BV_D_upgrade_T_test_stay</f>
        <v>8000000</v>
      </c>
      <c r="BA1">
        <f>MC_Tree_1!MC_BV_D_wide_low_C_downgrade</f>
        <v>-2000000</v>
      </c>
      <c r="BB1">
        <f>MC_Tree_1!MC_BV_D_wide_low_C_codeshare</f>
        <v>0</v>
      </c>
      <c r="BC1">
        <f>MC_Tree_1!MC_BV_D_wide_low_T_wide_cancel</f>
        <v>-2000000</v>
      </c>
      <c r="BD1">
        <v>0</v>
      </c>
      <c r="BE1">
        <v>0</v>
      </c>
      <c r="BF1">
        <v>0</v>
      </c>
      <c r="BG1">
        <v>0</v>
      </c>
      <c r="BH1">
        <v>0</v>
      </c>
      <c r="BI1">
        <v>0</v>
      </c>
      <c r="BJ1">
        <v>0</v>
      </c>
      <c r="BK1">
        <v>0</v>
      </c>
      <c r="BL1">
        <v>0</v>
      </c>
      <c r="BM1">
        <v>0</v>
      </c>
      <c r="BN1">
        <v>0</v>
      </c>
      <c r="BO1">
        <v>0</v>
      </c>
      <c r="BP1">
        <v>0</v>
      </c>
      <c r="BQ1">
        <v>0</v>
      </c>
      <c r="BR1">
        <v>0</v>
      </c>
      <c r="BS1">
        <v>0</v>
      </c>
      <c r="BT1">
        <v>0</v>
      </c>
      <c r="BU1">
        <v>0</v>
      </c>
      <c r="BV1">
        <v>0</v>
      </c>
      <c r="BW1">
        <v>0</v>
      </c>
      <c r="BX1">
        <v>0</v>
      </c>
      <c r="BY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4722C-FEF1-427C-9446-ECE6499D04D5}">
  <dimension ref="B2:D47"/>
  <sheetViews>
    <sheetView tabSelected="1" workbookViewId="0"/>
  </sheetViews>
  <sheetFormatPr defaultRowHeight="14.25" x14ac:dyDescent="0.45"/>
  <cols>
    <col min="1" max="1" width="3.59765625" customWidth="1"/>
    <col min="2" max="2" width="55.59765625" customWidth="1"/>
    <col min="3" max="3" width="16.59765625" customWidth="1"/>
    <col min="4" max="4" width="45.59765625" customWidth="1"/>
  </cols>
  <sheetData>
    <row r="2" spans="2:2" ht="21" x14ac:dyDescent="0.65">
      <c r="B2" s="14" t="s">
        <v>32</v>
      </c>
    </row>
    <row r="3" spans="2:2" x14ac:dyDescent="0.45">
      <c r="B3" s="10" t="s">
        <v>33</v>
      </c>
    </row>
    <row r="5" spans="2:2" ht="15.75" x14ac:dyDescent="0.5">
      <c r="B5" s="15" t="s">
        <v>34</v>
      </c>
    </row>
    <row r="7" spans="2:2" x14ac:dyDescent="0.45">
      <c r="B7" t="s">
        <v>35</v>
      </c>
    </row>
    <row r="8" spans="2:2" x14ac:dyDescent="0.45">
      <c r="B8" t="s">
        <v>36</v>
      </c>
    </row>
    <row r="9" spans="2:2" x14ac:dyDescent="0.45">
      <c r="B9" t="s">
        <v>37</v>
      </c>
    </row>
    <row r="10" spans="2:2" x14ac:dyDescent="0.45">
      <c r="B10" t="s">
        <v>38</v>
      </c>
    </row>
    <row r="12" spans="2:2" x14ac:dyDescent="0.45">
      <c r="B12" s="8" t="s">
        <v>39</v>
      </c>
    </row>
    <row r="13" spans="2:2" x14ac:dyDescent="0.45">
      <c r="B13" t="s">
        <v>40</v>
      </c>
    </row>
    <row r="14" spans="2:2" x14ac:dyDescent="0.45">
      <c r="B14" t="s">
        <v>41</v>
      </c>
    </row>
    <row r="15" spans="2:2" x14ac:dyDescent="0.45">
      <c r="B15" t="s">
        <v>42</v>
      </c>
    </row>
    <row r="17" spans="2:4" x14ac:dyDescent="0.45">
      <c r="B17" s="8" t="s">
        <v>43</v>
      </c>
    </row>
    <row r="18" spans="2:4" x14ac:dyDescent="0.45">
      <c r="B18" t="s">
        <v>44</v>
      </c>
    </row>
    <row r="20" spans="2:4" x14ac:dyDescent="0.45">
      <c r="B20" s="8" t="s">
        <v>45</v>
      </c>
    </row>
    <row r="21" spans="2:4" x14ac:dyDescent="0.45">
      <c r="B21" t="s">
        <v>46</v>
      </c>
    </row>
    <row r="22" spans="2:4" x14ac:dyDescent="0.45">
      <c r="B22" t="s">
        <v>47</v>
      </c>
    </row>
    <row r="24" spans="2:4" ht="15.75" x14ac:dyDescent="0.5">
      <c r="B24" s="15" t="s">
        <v>48</v>
      </c>
    </row>
    <row r="26" spans="2:4" x14ac:dyDescent="0.45">
      <c r="B26" t="s">
        <v>49</v>
      </c>
    </row>
    <row r="27" spans="2:4" x14ac:dyDescent="0.45">
      <c r="B27" t="s">
        <v>50</v>
      </c>
    </row>
    <row r="30" spans="2:4" ht="15.75" x14ac:dyDescent="0.5">
      <c r="B30" s="15" t="s">
        <v>51</v>
      </c>
    </row>
    <row r="32" spans="2:4" x14ac:dyDescent="0.45">
      <c r="B32" s="11" t="s">
        <v>14</v>
      </c>
      <c r="C32" s="11" t="s">
        <v>15</v>
      </c>
      <c r="D32" s="11" t="s">
        <v>17</v>
      </c>
    </row>
    <row r="33" spans="2:4" x14ac:dyDescent="0.45">
      <c r="B33" s="12" t="s">
        <v>52</v>
      </c>
      <c r="C33" s="16">
        <v>18000000</v>
      </c>
      <c r="D33" s="12" t="s">
        <v>53</v>
      </c>
    </row>
    <row r="34" spans="2:4" x14ac:dyDescent="0.45">
      <c r="B34" s="12" t="s">
        <v>54</v>
      </c>
      <c r="C34" s="16">
        <v>8000000</v>
      </c>
      <c r="D34" s="12" t="s">
        <v>55</v>
      </c>
    </row>
    <row r="35" spans="2:4" x14ac:dyDescent="0.45">
      <c r="B35" s="12" t="s">
        <v>56</v>
      </c>
      <c r="C35" s="16">
        <v>4000000</v>
      </c>
      <c r="D35" s="12" t="s">
        <v>57</v>
      </c>
    </row>
    <row r="36" spans="2:4" x14ac:dyDescent="0.45">
      <c r="B36" s="12" t="s">
        <v>58</v>
      </c>
      <c r="C36" s="16">
        <v>6000000</v>
      </c>
      <c r="D36" s="12" t="s">
        <v>59</v>
      </c>
    </row>
    <row r="37" spans="2:4" x14ac:dyDescent="0.45">
      <c r="B37" s="12" t="s">
        <v>60</v>
      </c>
      <c r="C37" s="16">
        <v>2000000</v>
      </c>
      <c r="D37" s="12" t="s">
        <v>61</v>
      </c>
    </row>
    <row r="38" spans="2:4" x14ac:dyDescent="0.45">
      <c r="B38" s="12" t="s">
        <v>62</v>
      </c>
      <c r="C38" s="12" t="s">
        <v>63</v>
      </c>
      <c r="D38" s="12" t="s">
        <v>64</v>
      </c>
    </row>
    <row r="39" spans="2:4" x14ac:dyDescent="0.45">
      <c r="B39" s="12" t="s">
        <v>65</v>
      </c>
      <c r="C39" s="12" t="s">
        <v>66</v>
      </c>
      <c r="D39" s="12" t="s">
        <v>67</v>
      </c>
    </row>
    <row r="40" spans="2:4" x14ac:dyDescent="0.45">
      <c r="B40" s="12" t="s">
        <v>68</v>
      </c>
      <c r="C40" s="12" t="s">
        <v>69</v>
      </c>
      <c r="D40" s="12" t="s">
        <v>70</v>
      </c>
    </row>
    <row r="43" spans="2:4" ht="15.75" x14ac:dyDescent="0.5">
      <c r="B43" s="15" t="s">
        <v>71</v>
      </c>
    </row>
    <row r="45" spans="2:4" x14ac:dyDescent="0.45">
      <c r="B45" t="s">
        <v>72</v>
      </c>
    </row>
    <row r="46" spans="2:4" x14ac:dyDescent="0.45">
      <c r="B46" t="s">
        <v>73</v>
      </c>
    </row>
    <row r="47" spans="2:4" x14ac:dyDescent="0.45">
      <c r="B47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12B5A-C0F0-42CB-9716-56D240FE2159}">
  <dimension ref="B2:G88"/>
  <sheetViews>
    <sheetView showGridLines="0" workbookViewId="0"/>
  </sheetViews>
  <sheetFormatPr defaultRowHeight="14.25" x14ac:dyDescent="0.45"/>
  <cols>
    <col min="1" max="1" width="8.59765625" customWidth="1"/>
    <col min="2" max="2" width="24.796875" customWidth="1"/>
    <col min="3" max="3" width="32.46484375" customWidth="1"/>
    <col min="4" max="5" width="35.796875" customWidth="1"/>
    <col min="6" max="6" width="31" customWidth="1"/>
    <col min="7" max="7" width="29.796875" customWidth="1"/>
  </cols>
  <sheetData>
    <row r="2" spans="2:5" ht="15" customHeight="1" x14ac:dyDescent="0.55000000000000004">
      <c r="B2" s="9" t="s">
        <v>12</v>
      </c>
    </row>
    <row r="3" spans="2:5" ht="15" customHeight="1" x14ac:dyDescent="0.45">
      <c r="B3" s="10" t="s">
        <v>13</v>
      </c>
    </row>
    <row r="4" spans="2:5" ht="15" customHeight="1" x14ac:dyDescent="0.45"/>
    <row r="5" spans="2:5" ht="15" customHeight="1" x14ac:dyDescent="0.45">
      <c r="B5" s="11" t="s">
        <v>14</v>
      </c>
      <c r="C5" s="11" t="s">
        <v>15</v>
      </c>
      <c r="D5" s="11" t="s">
        <v>16</v>
      </c>
      <c r="E5" s="11" t="s">
        <v>17</v>
      </c>
    </row>
    <row r="6" spans="2:5" ht="15" customHeight="1" x14ac:dyDescent="0.45">
      <c r="B6" s="12" t="s">
        <v>18</v>
      </c>
      <c r="C6" s="13">
        <v>18000000</v>
      </c>
      <c r="D6" s="12" t="s">
        <v>19</v>
      </c>
      <c r="E6" s="12" t="s">
        <v>20</v>
      </c>
    </row>
    <row r="7" spans="2:5" ht="15" customHeight="1" x14ac:dyDescent="0.45">
      <c r="B7" s="12" t="s">
        <v>21</v>
      </c>
      <c r="C7" s="13">
        <v>8000000</v>
      </c>
      <c r="D7" s="12" t="s">
        <v>19</v>
      </c>
      <c r="E7" s="12" t="s">
        <v>22</v>
      </c>
    </row>
    <row r="8" spans="2:5" ht="15" customHeight="1" x14ac:dyDescent="0.45">
      <c r="B8" s="12" t="s">
        <v>23</v>
      </c>
      <c r="C8" s="13">
        <v>4000000</v>
      </c>
      <c r="D8" s="12" t="s">
        <v>19</v>
      </c>
      <c r="E8" s="12" t="s">
        <v>24</v>
      </c>
    </row>
    <row r="9" spans="2:5" ht="15" customHeight="1" x14ac:dyDescent="0.45">
      <c r="B9" s="12" t="s">
        <v>25</v>
      </c>
      <c r="C9" s="13">
        <v>2000000</v>
      </c>
      <c r="D9" s="12" t="s">
        <v>19</v>
      </c>
      <c r="E9" s="12" t="s">
        <v>26</v>
      </c>
    </row>
    <row r="10" spans="2:5" ht="15" customHeight="1" x14ac:dyDescent="0.45">
      <c r="B10" s="12" t="s">
        <v>27</v>
      </c>
      <c r="C10" s="13">
        <v>2000000</v>
      </c>
      <c r="D10" s="12" t="s">
        <v>19</v>
      </c>
      <c r="E10" s="12" t="s">
        <v>28</v>
      </c>
    </row>
    <row r="11" spans="2:5" ht="15" customHeight="1" x14ac:dyDescent="0.45">
      <c r="B11" s="12" t="s">
        <v>29</v>
      </c>
      <c r="C11" s="13">
        <v>6000000</v>
      </c>
      <c r="D11" s="12" t="s">
        <v>19</v>
      </c>
      <c r="E11" s="12" t="s">
        <v>30</v>
      </c>
    </row>
    <row r="12" spans="2:5" ht="15" customHeight="1" x14ac:dyDescent="0.45">
      <c r="B12" s="12" t="s">
        <v>31</v>
      </c>
      <c r="C12" s="13">
        <v>8000000</v>
      </c>
      <c r="D12" s="12" t="s">
        <v>19</v>
      </c>
      <c r="E12" s="12" t="s">
        <v>31</v>
      </c>
    </row>
    <row r="13" spans="2:5" ht="15" customHeight="1" x14ac:dyDescent="0.45"/>
    <row r="14" spans="2:5" ht="15" customHeight="1" x14ac:dyDescent="0.45"/>
    <row r="20" spans="3:6" ht="15" customHeight="1" x14ac:dyDescent="0.45">
      <c r="E20" s="5">
        <v>0.3</v>
      </c>
      <c r="F20" s="1">
        <f>_xll.MC_NodeProbability(_MC_Calc_1,"T_wide_high_lowfuel")</f>
        <v>0.06</v>
      </c>
    </row>
    <row r="21" spans="3:6" ht="15" customHeight="1" x14ac:dyDescent="0.45">
      <c r="E21" s="7">
        <v>45000000</v>
      </c>
      <c r="F21" s="6">
        <f>_xll.MC_NodeValue(_MC_Calc_1,"T_wide_high_lowfuel")</f>
        <v>27000000</v>
      </c>
    </row>
    <row r="22" spans="3:6" ht="15" customHeight="1" x14ac:dyDescent="0.45">
      <c r="D22" s="5">
        <v>0.2</v>
      </c>
      <c r="E22" s="2" t="s">
        <v>1</v>
      </c>
    </row>
    <row r="23" spans="3:6" ht="15" customHeight="1" x14ac:dyDescent="0.45">
      <c r="D23" s="7">
        <v>0</v>
      </c>
      <c r="E23" s="6">
        <f>_xll.MC_NodeValue(_MC_Calc_1,"C_fuel_wide_high")</f>
        <v>16750000</v>
      </c>
    </row>
    <row r="24" spans="3:6" ht="15" customHeight="1" x14ac:dyDescent="0.45">
      <c r="E24" s="5">
        <v>0.45</v>
      </c>
      <c r="F24" s="1">
        <f>_xll.MC_NodeProbability(_MC_Calc_1,"T_wide_high_normfuel")</f>
        <v>9.0000000000000011E-2</v>
      </c>
    </row>
    <row r="25" spans="3:6" ht="15" customHeight="1" x14ac:dyDescent="0.45">
      <c r="E25" s="7">
        <v>35000000</v>
      </c>
      <c r="F25" s="6">
        <f>_xll.MC_NodeValue(_MC_Calc_1,"T_wide_high_normfuel")</f>
        <v>17000000</v>
      </c>
    </row>
    <row r="26" spans="3:6" ht="15" customHeight="1" x14ac:dyDescent="0.45">
      <c r="E26" s="5">
        <v>0.25</v>
      </c>
      <c r="F26" s="1">
        <f>_xll.MC_NodeProbability(_MC_Calc_1,"T_wide_high_highfuel")</f>
        <v>0.05</v>
      </c>
    </row>
    <row r="27" spans="3:6" ht="15" customHeight="1" x14ac:dyDescent="0.45">
      <c r="E27" s="7">
        <v>22000000</v>
      </c>
      <c r="F27" s="6">
        <f>_xll.MC_NodeValue(_MC_Calc_1,"T_wide_high_highfuel")</f>
        <v>4000000</v>
      </c>
    </row>
    <row r="28" spans="3:6" ht="15" customHeight="1" x14ac:dyDescent="0.45">
      <c r="C28" s="4" t="str">
        <f>_xll.MC_NodeDecision(_MC_Calc_1,"C_demand_wide")</f>
        <v/>
      </c>
      <c r="D28" s="2" t="s">
        <v>2</v>
      </c>
    </row>
    <row r="29" spans="3:6" ht="15" customHeight="1" x14ac:dyDescent="0.45">
      <c r="C29" s="7">
        <f>-DailyWidebodyServiceCost</f>
        <v>-18000000</v>
      </c>
      <c r="D29" s="6">
        <f>_xll.MC_NodeValue(_MC_Calc_1,"C_demand_wide")</f>
        <v>-2130000</v>
      </c>
    </row>
    <row r="30" spans="3:6" ht="15" customHeight="1" x14ac:dyDescent="0.45">
      <c r="E30" s="5">
        <v>0.3</v>
      </c>
      <c r="F30" s="1">
        <f>_xll.MC_NodeProbability(_MC_Calc_1,"T_wide_med_lowfuel")</f>
        <v>0.13500000000000001</v>
      </c>
    </row>
    <row r="31" spans="3:6" ht="15" customHeight="1" x14ac:dyDescent="0.45">
      <c r="E31" s="7">
        <v>25000000</v>
      </c>
      <c r="F31" s="6">
        <f>_xll.MC_NodeValue(_MC_Calc_1,"T_wide_med_lowfuel")</f>
        <v>7000000</v>
      </c>
    </row>
    <row r="32" spans="3:6" ht="15" customHeight="1" x14ac:dyDescent="0.45">
      <c r="D32" s="5">
        <v>0.45</v>
      </c>
      <c r="E32" s="2" t="s">
        <v>3</v>
      </c>
    </row>
    <row r="33" spans="4:7" ht="15" customHeight="1" x14ac:dyDescent="0.45">
      <c r="D33" s="7">
        <v>0</v>
      </c>
      <c r="E33" s="6">
        <f>_xll.MC_NodeValue(_MC_Calc_1,"C_fuel_wide_med")</f>
        <v>-400000</v>
      </c>
    </row>
    <row r="34" spans="4:7" ht="15" customHeight="1" x14ac:dyDescent="0.45">
      <c r="E34" s="5">
        <v>0.45</v>
      </c>
      <c r="F34" s="1">
        <f>_xll.MC_NodeProbability(_MC_Calc_1,"T_wide_med_normfuel")</f>
        <v>0.20250000000000001</v>
      </c>
    </row>
    <row r="35" spans="4:7" ht="15" customHeight="1" x14ac:dyDescent="0.45">
      <c r="E35" s="7">
        <v>18000000</v>
      </c>
      <c r="F35" s="6">
        <f>_xll.MC_NodeValue(_MC_Calc_1,"T_wide_med_normfuel")</f>
        <v>0</v>
      </c>
    </row>
    <row r="36" spans="4:7" ht="15" customHeight="1" x14ac:dyDescent="0.45">
      <c r="E36" s="5">
        <v>0.25</v>
      </c>
      <c r="F36" s="1">
        <f>_xll.MC_NodeProbability(_MC_Calc_1,"T_wide_med_highfuel")</f>
        <v>0.1125</v>
      </c>
    </row>
    <row r="37" spans="4:7" ht="15" customHeight="1" x14ac:dyDescent="0.45">
      <c r="E37" s="7">
        <v>8000000</v>
      </c>
      <c r="F37" s="6">
        <f>_xll.MC_NodeValue(_MC_Calc_1,"T_wide_med_highfuel")</f>
        <v>-10000000</v>
      </c>
    </row>
    <row r="38" spans="4:7" ht="15" customHeight="1" x14ac:dyDescent="0.45">
      <c r="F38" s="5">
        <v>0.5</v>
      </c>
      <c r="G38" s="1">
        <f>_xll.MC_NodeProbability(_MC_Calc_1,"T_downgrade_ok")</f>
        <v>0.125</v>
      </c>
    </row>
    <row r="39" spans="4:7" ht="15" customHeight="1" x14ac:dyDescent="0.45">
      <c r="F39" s="7">
        <v>10000000</v>
      </c>
      <c r="G39" s="6">
        <f>_xll.MC_NodeValue(_MC_Calc_1,"T_downgrade_ok")</f>
        <v>-10000000</v>
      </c>
    </row>
    <row r="40" spans="4:7" ht="15" customHeight="1" x14ac:dyDescent="0.45">
      <c r="E40" s="4" t="str">
        <f>_xll.MC_NodeDecision(_MC_Calc_1,"C_downgrade")</f>
        <v/>
      </c>
      <c r="F40" s="2" t="s">
        <v>4</v>
      </c>
    </row>
    <row r="41" spans="4:7" ht="15" customHeight="1" x14ac:dyDescent="0.45">
      <c r="E41" s="7">
        <f>-DowngradeToNarrowbodyCost</f>
        <v>-2000000</v>
      </c>
      <c r="F41" s="6">
        <f>_xll.MC_NodeValue(_MC_Calc_1,"C_downgrade")</f>
        <v>-14000000</v>
      </c>
    </row>
    <row r="42" spans="4:7" ht="15" customHeight="1" x14ac:dyDescent="0.45">
      <c r="F42" s="5">
        <v>0.5</v>
      </c>
      <c r="G42" s="1">
        <f>_xll.MC_NodeProbability(_MC_Calc_1,"T_downgrade_weak")</f>
        <v>0.125</v>
      </c>
    </row>
    <row r="43" spans="4:7" ht="15" customHeight="1" x14ac:dyDescent="0.45">
      <c r="F43" s="7">
        <v>2000000</v>
      </c>
      <c r="G43" s="6">
        <f>_xll.MC_NodeValue(_MC_Calc_1,"T_downgrade_weak")</f>
        <v>-18000000</v>
      </c>
    </row>
    <row r="44" spans="4:7" ht="15" customHeight="1" x14ac:dyDescent="0.45">
      <c r="D44" s="5">
        <v>0.25</v>
      </c>
      <c r="E44" s="3" t="s">
        <v>5</v>
      </c>
    </row>
    <row r="45" spans="4:7" ht="15" customHeight="1" x14ac:dyDescent="0.45">
      <c r="D45" s="7">
        <v>0</v>
      </c>
      <c r="E45" s="6">
        <f>_xll.MC_NodeValue(_MC_Calc_1,"D_wide_low")</f>
        <v>-12000000</v>
      </c>
    </row>
    <row r="46" spans="4:7" ht="15" customHeight="1" x14ac:dyDescent="0.45">
      <c r="F46" s="5">
        <v>0.6</v>
      </c>
      <c r="G46" s="1">
        <f>_xll.MC_NodeProbability(_MC_Calc_1,"T_codeshare_ok")</f>
        <v>0.15</v>
      </c>
    </row>
    <row r="47" spans="4:7" ht="15" customHeight="1" x14ac:dyDescent="0.45">
      <c r="F47" s="7">
        <v>8000000</v>
      </c>
      <c r="G47" s="6">
        <f>_xll.MC_NodeValue(_MC_Calc_1,"T_codeshare_ok")</f>
        <v>-10000000</v>
      </c>
    </row>
    <row r="48" spans="4:7" ht="15" customHeight="1" x14ac:dyDescent="0.45">
      <c r="E48" s="4" t="str">
        <f>_xll.MC_NodeDecision(_MC_Calc_1,"C_codeshare")</f>
        <v>optimal</v>
      </c>
      <c r="F48" s="2" t="s">
        <v>6</v>
      </c>
    </row>
    <row r="49" spans="3:7" ht="15" customHeight="1" x14ac:dyDescent="0.45">
      <c r="E49" s="7">
        <v>0</v>
      </c>
      <c r="F49" s="6">
        <f>_xll.MC_NodeValue(_MC_Calc_1,"C_codeshare")</f>
        <v>-12000000</v>
      </c>
    </row>
    <row r="50" spans="3:7" ht="15" customHeight="1" x14ac:dyDescent="0.45">
      <c r="F50" s="5">
        <v>0.4</v>
      </c>
      <c r="G50" s="1">
        <f>_xll.MC_NodeProbability(_MC_Calc_1,"T_codeshare_weak")</f>
        <v>0.1</v>
      </c>
    </row>
    <row r="51" spans="3:7" ht="15" customHeight="1" x14ac:dyDescent="0.45">
      <c r="F51" s="7">
        <v>3000000</v>
      </c>
      <c r="G51" s="6">
        <f>_xll.MC_NodeValue(_MC_Calc_1,"T_codeshare_weak")</f>
        <v>-15000000</v>
      </c>
    </row>
    <row r="52" spans="3:7" ht="15" customHeight="1" x14ac:dyDescent="0.45">
      <c r="E52" s="4" t="str">
        <f>_xll.MC_NodeDecision(_MC_Calc_1,"T_wide_cancel")</f>
        <v/>
      </c>
      <c r="F52" s="1">
        <f>_xll.MC_NodeProbability(_MC_Calc_1,"T_wide_cancel")</f>
        <v>0.25</v>
      </c>
    </row>
    <row r="53" spans="3:7" ht="15" customHeight="1" x14ac:dyDescent="0.45">
      <c r="E53" s="7">
        <f>-CancelRouteCost</f>
        <v>-2000000</v>
      </c>
      <c r="F53" s="6">
        <f>_xll.MC_NodeValue(_MC_Calc_1,"T_wide_cancel")</f>
        <v>-20000000</v>
      </c>
    </row>
    <row r="54" spans="3:7" ht="15" customHeight="1" x14ac:dyDescent="0.45">
      <c r="D54" s="5">
        <v>0.1</v>
      </c>
      <c r="E54" s="1">
        <f>_xll.MC_NodeProbability(_MC_Calc_1,"T_wide_fail")</f>
        <v>0.1</v>
      </c>
    </row>
    <row r="55" spans="3:7" ht="15" customHeight="1" x14ac:dyDescent="0.45">
      <c r="D55" s="7">
        <v>-5000000</v>
      </c>
      <c r="E55" s="6">
        <f>_xll.MC_NodeValue(_MC_Calc_1,"T_wide_fail")</f>
        <v>-23000000</v>
      </c>
    </row>
    <row r="56" spans="3:7" ht="15" customHeight="1" x14ac:dyDescent="0.45">
      <c r="C56" s="3" t="s">
        <v>7</v>
      </c>
    </row>
    <row r="57" spans="3:7" ht="15" customHeight="1" x14ac:dyDescent="0.45">
      <c r="C57" s="6">
        <f>_xll.MC_NodeValue(_MC_Calc_1,"D_root")</f>
        <v>3650000</v>
      </c>
    </row>
    <row r="58" spans="3:7" ht="15" customHeight="1" x14ac:dyDescent="0.45">
      <c r="D58" s="5">
        <v>0.25</v>
      </c>
      <c r="E58" s="1">
        <f>_xll.MC_NodeProbability(_MC_Calc_1,"T_narrow_high")</f>
        <v>0.25</v>
      </c>
    </row>
    <row r="59" spans="3:7" ht="15" customHeight="1" x14ac:dyDescent="0.45">
      <c r="D59" s="7">
        <v>20000000</v>
      </c>
      <c r="E59" s="6">
        <f>_xll.MC_NodeValue(_MC_Calc_1,"T_narrow_high")</f>
        <v>12000000</v>
      </c>
    </row>
    <row r="60" spans="3:7" ht="15" customHeight="1" x14ac:dyDescent="0.45">
      <c r="C60" s="4" t="str">
        <f>_xll.MC_NodeDecision(_MC_Calc_1,"C_demand_narrow")</f>
        <v>optimal</v>
      </c>
      <c r="D60" s="2" t="s">
        <v>8</v>
      </c>
    </row>
    <row r="61" spans="3:7" ht="15" customHeight="1" x14ac:dyDescent="0.45">
      <c r="C61" s="7">
        <f>-DailyNarrowbodyCost</f>
        <v>-8000000</v>
      </c>
      <c r="D61" s="6">
        <f>_xll.MC_NodeValue(_MC_Calc_1,"C_demand_narrow")</f>
        <v>3650000</v>
      </c>
    </row>
    <row r="62" spans="3:7" ht="15" customHeight="1" x14ac:dyDescent="0.45">
      <c r="D62" s="5">
        <v>0.5</v>
      </c>
      <c r="E62" s="1">
        <f>_xll.MC_NodeProbability(_MC_Calc_1,"T_narrow_med")</f>
        <v>0.5</v>
      </c>
    </row>
    <row r="63" spans="3:7" ht="15" customHeight="1" x14ac:dyDescent="0.45">
      <c r="D63" s="7">
        <v>12000000</v>
      </c>
      <c r="E63" s="6">
        <f>_xll.MC_NodeValue(_MC_Calc_1,"T_narrow_med")</f>
        <v>4000000</v>
      </c>
    </row>
    <row r="64" spans="3:7" ht="15" customHeight="1" x14ac:dyDescent="0.45">
      <c r="D64" s="5">
        <v>0.2</v>
      </c>
      <c r="E64" s="1">
        <f>_xll.MC_NodeProbability(_MC_Calc_1,"T_narrow_low")</f>
        <v>0.2</v>
      </c>
    </row>
    <row r="65" spans="3:7" ht="15" customHeight="1" x14ac:dyDescent="0.45">
      <c r="D65" s="7">
        <v>4000000</v>
      </c>
      <c r="E65" s="6">
        <f>_xll.MC_NodeValue(_MC_Calc_1,"T_narrow_low")</f>
        <v>-4000000</v>
      </c>
    </row>
    <row r="66" spans="3:7" ht="15" customHeight="1" x14ac:dyDescent="0.45">
      <c r="D66" s="5">
        <v>0.05</v>
      </c>
      <c r="E66" s="1">
        <f>_xll.MC_NodeProbability(_MC_Calc_1,"T_narrow_fail")</f>
        <v>0.05</v>
      </c>
    </row>
    <row r="67" spans="3:7" ht="15" customHeight="1" x14ac:dyDescent="0.45">
      <c r="D67" s="7">
        <v>-3000000</v>
      </c>
      <c r="E67" s="6">
        <f>_xll.MC_NodeValue(_MC_Calc_1,"T_narrow_fail")</f>
        <v>-11000000</v>
      </c>
    </row>
    <row r="68" spans="3:7" ht="15" customHeight="1" x14ac:dyDescent="0.45">
      <c r="F68" s="5">
        <v>0.65</v>
      </c>
      <c r="G68" s="1">
        <f>_xll.MC_NodeProbability(_MC_Calc_1,"T_upgrade_growth")</f>
        <v>0.19500000000000001</v>
      </c>
    </row>
    <row r="69" spans="3:7" ht="15" customHeight="1" x14ac:dyDescent="0.45">
      <c r="F69" s="7">
        <v>22000000</v>
      </c>
      <c r="G69" s="6">
        <f>_xll.MC_NodeValue(_MC_Calc_1,"T_upgrade_growth")</f>
        <v>12000000</v>
      </c>
    </row>
    <row r="70" spans="3:7" ht="15" customHeight="1" x14ac:dyDescent="0.45">
      <c r="E70" s="4" t="str">
        <f>_xll.MC_NodeDecision(_MC_Calc_1,"C_upgrade_outcome")</f>
        <v>optimal</v>
      </c>
      <c r="F70" s="2" t="s">
        <v>9</v>
      </c>
    </row>
    <row r="71" spans="3:7" ht="15" customHeight="1" x14ac:dyDescent="0.45">
      <c r="E71" s="7">
        <f>-UpgradeToDailyCost</f>
        <v>-6000000</v>
      </c>
      <c r="F71" s="6">
        <f>_xll.MC_NodeValue(_MC_Calc_1,"C_upgrade_outcome")</f>
        <v>7800000</v>
      </c>
    </row>
    <row r="72" spans="3:7" ht="15" customHeight="1" x14ac:dyDescent="0.45">
      <c r="F72" s="5">
        <v>0.35</v>
      </c>
      <c r="G72" s="1">
        <f>_xll.MC_NodeProbability(_MC_Calc_1,"T_upgrade_plateau")</f>
        <v>0.105</v>
      </c>
    </row>
    <row r="73" spans="3:7" ht="15" customHeight="1" x14ac:dyDescent="0.45">
      <c r="F73" s="7">
        <v>10000000</v>
      </c>
      <c r="G73" s="6">
        <f>_xll.MC_NodeValue(_MC_Calc_1,"T_upgrade_plateau")</f>
        <v>0</v>
      </c>
    </row>
    <row r="74" spans="3:7" ht="15" customHeight="1" x14ac:dyDescent="0.45">
      <c r="D74" s="5">
        <v>0.3</v>
      </c>
      <c r="E74" s="3" t="s">
        <v>10</v>
      </c>
    </row>
    <row r="75" spans="3:7" ht="15" customHeight="1" x14ac:dyDescent="0.45">
      <c r="D75" s="7">
        <v>0</v>
      </c>
      <c r="E75" s="6">
        <f>_xll.MC_NodeValue(_MC_Calc_1,"D_upgrade")</f>
        <v>7800000</v>
      </c>
    </row>
    <row r="76" spans="3:7" ht="15" customHeight="1" x14ac:dyDescent="0.45">
      <c r="E76" s="4" t="str">
        <f>_xll.MC_NodeDecision(_MC_Calc_1,"T_test_stay")</f>
        <v/>
      </c>
      <c r="F76" s="1">
        <f>_xll.MC_NodeProbability(_MC_Calc_1,"T_test_stay")</f>
        <v>0.3</v>
      </c>
    </row>
    <row r="77" spans="3:7" ht="15" customHeight="1" x14ac:dyDescent="0.45">
      <c r="E77" s="7">
        <f>Stay3xWeeklyValue</f>
        <v>8000000</v>
      </c>
      <c r="F77" s="6">
        <f>_xll.MC_NodeValue(_MC_Calc_1,"T_test_stay")</f>
        <v>4000000</v>
      </c>
    </row>
    <row r="78" spans="3:7" ht="15" customHeight="1" x14ac:dyDescent="0.45">
      <c r="C78" s="4" t="str">
        <f>_xll.MC_NodeDecision(_MC_Calc_1,"C_demand_test")</f>
        <v/>
      </c>
      <c r="D78" s="2" t="s">
        <v>11</v>
      </c>
    </row>
    <row r="79" spans="3:7" ht="15" customHeight="1" x14ac:dyDescent="0.45">
      <c r="C79" s="7">
        <f>-_3xWeeklyTestCost</f>
        <v>-4000000</v>
      </c>
      <c r="D79" s="6">
        <f>_xll.MC_NodeValue(_MC_Calc_1,"C_demand_test")</f>
        <v>2040000</v>
      </c>
    </row>
    <row r="80" spans="3:7" ht="15" customHeight="1" x14ac:dyDescent="0.45">
      <c r="D80" s="5">
        <v>0.45</v>
      </c>
      <c r="E80" s="1">
        <f>_xll.MC_NodeProbability(_MC_Calc_1,"T_test_moderate")</f>
        <v>0.45</v>
      </c>
    </row>
    <row r="81" spans="3:5" ht="15" customHeight="1" x14ac:dyDescent="0.45">
      <c r="D81" s="7">
        <v>5000000</v>
      </c>
      <c r="E81" s="6">
        <f>_xll.MC_NodeValue(_MC_Calc_1,"T_test_moderate")</f>
        <v>1000000</v>
      </c>
    </row>
    <row r="82" spans="3:5" ht="15" customHeight="1" x14ac:dyDescent="0.45">
      <c r="D82" s="5">
        <v>0.25</v>
      </c>
      <c r="E82" s="1">
        <f>_xll.MC_NodeProbability(_MC_Calc_1,"T_test_weak")</f>
        <v>0.25</v>
      </c>
    </row>
    <row r="83" spans="3:5" ht="15" customHeight="1" x14ac:dyDescent="0.45">
      <c r="D83" s="7">
        <v>1000000</v>
      </c>
      <c r="E83" s="6">
        <f>_xll.MC_NodeValue(_MC_Calc_1,"T_test_weak")</f>
        <v>-3000000</v>
      </c>
    </row>
    <row r="84" spans="3:5" ht="15" customHeight="1" x14ac:dyDescent="0.45">
      <c r="C84" s="4" t="str">
        <f>_xll.MC_NodeDecision(_MC_Calc_1,"T_pass")</f>
        <v/>
      </c>
      <c r="D84" s="1">
        <f>_xll.MC_NodeProbability(_MC_Calc_1,"T_pass")</f>
        <v>1</v>
      </c>
    </row>
    <row r="85" spans="3:5" ht="15" customHeight="1" x14ac:dyDescent="0.45">
      <c r="C85" s="7">
        <v>0</v>
      </c>
      <c r="D85" s="6">
        <f>_xll.MC_NodeValue(_MC_Calc_1,"T_pass")</f>
        <v>0</v>
      </c>
    </row>
    <row r="86" spans="3:5" ht="15" customHeight="1" x14ac:dyDescent="0.45"/>
    <row r="87" spans="3:5" ht="15" customHeight="1" x14ac:dyDescent="0.45"/>
    <row r="88" spans="3:5" ht="15" customHeight="1" x14ac:dyDescent="0.4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138</vt:i4>
      </vt:variant>
    </vt:vector>
  </HeadingPairs>
  <TitlesOfParts>
    <vt:vector size="140" baseType="lpstr">
      <vt:lpstr>Problem</vt:lpstr>
      <vt:lpstr>MC_Tree_1</vt:lpstr>
      <vt:lpstr>_3xWeeklyTestCost</vt:lpstr>
      <vt:lpstr>_MC_Calc_1</vt:lpstr>
      <vt:lpstr>CancelRouteCost</vt:lpstr>
      <vt:lpstr>DailyNarrowbodyCost</vt:lpstr>
      <vt:lpstr>DailyWidebodyServiceCost</vt:lpstr>
      <vt:lpstr>DowngradeToNarrowbodyCost</vt:lpstr>
      <vt:lpstr>MC_Tree_1!MC_BD_D_root_C_demand_narrow</vt:lpstr>
      <vt:lpstr>MC_Tree_1!MC_BD_D_root_C_demand_test</vt:lpstr>
      <vt:lpstr>MC_Tree_1!MC_BD_D_root_C_demand_wide</vt:lpstr>
      <vt:lpstr>MC_Tree_1!MC_BD_D_root_T_pass</vt:lpstr>
      <vt:lpstr>MC_Tree_1!MC_BD_D_upgrade_C_upgrade_outcome</vt:lpstr>
      <vt:lpstr>MC_Tree_1!MC_BD_D_upgrade_T_test_stay</vt:lpstr>
      <vt:lpstr>MC_Tree_1!MC_BD_D_wide_low_C_codeshare</vt:lpstr>
      <vt:lpstr>MC_Tree_1!MC_BD_D_wide_low_C_downgrade</vt:lpstr>
      <vt:lpstr>MC_Tree_1!MC_BD_D_wide_low_T_wide_cancel</vt:lpstr>
      <vt:lpstr>MC_Tree_1!MC_BP_C_codeshare_T_codeshare_ok</vt:lpstr>
      <vt:lpstr>MC_Tree_1!MC_BP_C_codeshare_T_codeshare_weak</vt:lpstr>
      <vt:lpstr>MC_Tree_1!MC_BP_C_demand_narrow_T_narrow_fail</vt:lpstr>
      <vt:lpstr>MC_Tree_1!MC_BP_C_demand_narrow_T_narrow_high</vt:lpstr>
      <vt:lpstr>MC_Tree_1!MC_BP_C_demand_narrow_T_narrow_low</vt:lpstr>
      <vt:lpstr>MC_Tree_1!MC_BP_C_demand_narrow_T_narrow_med</vt:lpstr>
      <vt:lpstr>MC_Tree_1!MC_BP_C_demand_test_D_upgrade</vt:lpstr>
      <vt:lpstr>MC_Tree_1!MC_BP_C_demand_test_T_test_moderate</vt:lpstr>
      <vt:lpstr>MC_Tree_1!MC_BP_C_demand_test_T_test_weak</vt:lpstr>
      <vt:lpstr>MC_Tree_1!MC_BP_C_demand_wide_C_fuel_wide_high</vt:lpstr>
      <vt:lpstr>MC_Tree_1!MC_BP_C_demand_wide_C_fuel_wide_med</vt:lpstr>
      <vt:lpstr>MC_Tree_1!MC_BP_C_demand_wide_D_wide_low</vt:lpstr>
      <vt:lpstr>MC_Tree_1!MC_BP_C_demand_wide_T_wide_fail</vt:lpstr>
      <vt:lpstr>MC_Tree_1!MC_BP_C_downgrade_T_downgrade_ok</vt:lpstr>
      <vt:lpstr>MC_Tree_1!MC_BP_C_downgrade_T_downgrade_weak</vt:lpstr>
      <vt:lpstr>MC_Tree_1!MC_BP_C_fuel_wide_high_T_wide_high_highfuel</vt:lpstr>
      <vt:lpstr>MC_Tree_1!MC_BP_C_fuel_wide_high_T_wide_high_lowfuel</vt:lpstr>
      <vt:lpstr>MC_Tree_1!MC_BP_C_fuel_wide_high_T_wide_high_normfuel</vt:lpstr>
      <vt:lpstr>MC_Tree_1!MC_BP_C_fuel_wide_med_T_wide_med_highfuel</vt:lpstr>
      <vt:lpstr>MC_Tree_1!MC_BP_C_fuel_wide_med_T_wide_med_lowfuel</vt:lpstr>
      <vt:lpstr>MC_Tree_1!MC_BP_C_fuel_wide_med_T_wide_med_normfuel</vt:lpstr>
      <vt:lpstr>MC_Tree_1!MC_BP_C_upgrade_outcome_T_upgrade_growth</vt:lpstr>
      <vt:lpstr>MC_Tree_1!MC_BP_C_upgrade_outcome_T_upgrade_plateau</vt:lpstr>
      <vt:lpstr>MC_Tree_1!MC_BV_C_codeshare_T_codeshare_ok</vt:lpstr>
      <vt:lpstr>MC_Tree_1!MC_BV_C_codeshare_T_codeshare_weak</vt:lpstr>
      <vt:lpstr>MC_Tree_1!MC_BV_C_demand_narrow_T_narrow_fail</vt:lpstr>
      <vt:lpstr>MC_Tree_1!MC_BV_C_demand_narrow_T_narrow_high</vt:lpstr>
      <vt:lpstr>MC_Tree_1!MC_BV_C_demand_narrow_T_narrow_low</vt:lpstr>
      <vt:lpstr>MC_Tree_1!MC_BV_C_demand_narrow_T_narrow_med</vt:lpstr>
      <vt:lpstr>MC_Tree_1!MC_BV_C_demand_test_D_upgrade</vt:lpstr>
      <vt:lpstr>MC_Tree_1!MC_BV_C_demand_test_T_test_moderate</vt:lpstr>
      <vt:lpstr>MC_Tree_1!MC_BV_C_demand_test_T_test_weak</vt:lpstr>
      <vt:lpstr>MC_Tree_1!MC_BV_C_demand_wide_C_fuel_wide_high</vt:lpstr>
      <vt:lpstr>MC_Tree_1!MC_BV_C_demand_wide_C_fuel_wide_med</vt:lpstr>
      <vt:lpstr>MC_Tree_1!MC_BV_C_demand_wide_D_wide_low</vt:lpstr>
      <vt:lpstr>MC_Tree_1!MC_BV_C_demand_wide_T_wide_fail</vt:lpstr>
      <vt:lpstr>MC_Tree_1!MC_BV_C_downgrade_T_downgrade_ok</vt:lpstr>
      <vt:lpstr>MC_Tree_1!MC_BV_C_downgrade_T_downgrade_weak</vt:lpstr>
      <vt:lpstr>MC_Tree_1!MC_BV_C_fuel_wide_high_T_wide_high_highfuel</vt:lpstr>
      <vt:lpstr>MC_Tree_1!MC_BV_C_fuel_wide_high_T_wide_high_lowfuel</vt:lpstr>
      <vt:lpstr>MC_Tree_1!MC_BV_C_fuel_wide_high_T_wide_high_normfuel</vt:lpstr>
      <vt:lpstr>MC_Tree_1!MC_BV_C_fuel_wide_med_T_wide_med_highfuel</vt:lpstr>
      <vt:lpstr>MC_Tree_1!MC_BV_C_fuel_wide_med_T_wide_med_lowfuel</vt:lpstr>
      <vt:lpstr>MC_Tree_1!MC_BV_C_fuel_wide_med_T_wide_med_normfuel</vt:lpstr>
      <vt:lpstr>MC_Tree_1!MC_BV_C_upgrade_outcome_T_upgrade_growth</vt:lpstr>
      <vt:lpstr>MC_Tree_1!MC_BV_C_upgrade_outcome_T_upgrade_plateau</vt:lpstr>
      <vt:lpstr>MC_Tree_1!MC_BV_D_root_C_demand_narrow</vt:lpstr>
      <vt:lpstr>MC_Tree_1!MC_BV_D_root_C_demand_test</vt:lpstr>
      <vt:lpstr>MC_Tree_1!MC_BV_D_root_C_demand_wide</vt:lpstr>
      <vt:lpstr>MC_Tree_1!MC_BV_D_root_T_pass</vt:lpstr>
      <vt:lpstr>MC_Tree_1!MC_BV_D_upgrade_C_upgrade_outcome</vt:lpstr>
      <vt:lpstr>MC_Tree_1!MC_BV_D_upgrade_T_test_stay</vt:lpstr>
      <vt:lpstr>MC_Tree_1!MC_BV_D_wide_low_C_codeshare</vt:lpstr>
      <vt:lpstr>MC_Tree_1!MC_BV_D_wide_low_C_downgrade</vt:lpstr>
      <vt:lpstr>MC_Tree_1!MC_BV_D_wide_low_T_wide_cancel</vt:lpstr>
      <vt:lpstr>MC_Tree_1!MC_N_C_codeshare</vt:lpstr>
      <vt:lpstr>MC_Tree_1!MC_N_C_demand_narrow</vt:lpstr>
      <vt:lpstr>MC_Tree_1!MC_N_C_demand_test</vt:lpstr>
      <vt:lpstr>MC_Tree_1!MC_N_C_demand_wide</vt:lpstr>
      <vt:lpstr>MC_Tree_1!MC_N_C_downgrade</vt:lpstr>
      <vt:lpstr>MC_Tree_1!MC_N_C_fuel_wide_high</vt:lpstr>
      <vt:lpstr>MC_Tree_1!MC_N_C_fuel_wide_med</vt:lpstr>
      <vt:lpstr>MC_Tree_1!MC_N_C_upgrade_outcome</vt:lpstr>
      <vt:lpstr>MC_Tree_1!MC_N_D_root</vt:lpstr>
      <vt:lpstr>MC_Tree_1!MC_N_D_upgrade</vt:lpstr>
      <vt:lpstr>MC_Tree_1!MC_N_D_wide_low</vt:lpstr>
      <vt:lpstr>MC_Tree_1!MC_NP_T_codeshare_ok</vt:lpstr>
      <vt:lpstr>MC_Tree_1!MC_NP_T_codeshare_weak</vt:lpstr>
      <vt:lpstr>MC_Tree_1!MC_NP_T_downgrade_ok</vt:lpstr>
      <vt:lpstr>MC_Tree_1!MC_NP_T_downgrade_weak</vt:lpstr>
      <vt:lpstr>MC_Tree_1!MC_NP_T_narrow_fail</vt:lpstr>
      <vt:lpstr>MC_Tree_1!MC_NP_T_narrow_high</vt:lpstr>
      <vt:lpstr>MC_Tree_1!MC_NP_T_narrow_low</vt:lpstr>
      <vt:lpstr>MC_Tree_1!MC_NP_T_narrow_med</vt:lpstr>
      <vt:lpstr>MC_Tree_1!MC_NP_T_pass</vt:lpstr>
      <vt:lpstr>MC_Tree_1!MC_NP_T_test_moderate</vt:lpstr>
      <vt:lpstr>MC_Tree_1!MC_NP_T_test_stay</vt:lpstr>
      <vt:lpstr>MC_Tree_1!MC_NP_T_test_weak</vt:lpstr>
      <vt:lpstr>MC_Tree_1!MC_NP_T_upgrade_growth</vt:lpstr>
      <vt:lpstr>MC_Tree_1!MC_NP_T_upgrade_plateau</vt:lpstr>
      <vt:lpstr>MC_Tree_1!MC_NP_T_wide_cancel</vt:lpstr>
      <vt:lpstr>MC_Tree_1!MC_NP_T_wide_fail</vt:lpstr>
      <vt:lpstr>MC_Tree_1!MC_NP_T_wide_high_highfuel</vt:lpstr>
      <vt:lpstr>MC_Tree_1!MC_NP_T_wide_high_lowfuel</vt:lpstr>
      <vt:lpstr>MC_Tree_1!MC_NP_T_wide_high_normfuel</vt:lpstr>
      <vt:lpstr>MC_Tree_1!MC_NP_T_wide_med_highfuel</vt:lpstr>
      <vt:lpstr>MC_Tree_1!MC_NP_T_wide_med_lowfuel</vt:lpstr>
      <vt:lpstr>MC_Tree_1!MC_NP_T_wide_med_normfuel</vt:lpstr>
      <vt:lpstr>MC_Tree_1!MC_V_C_codeshare</vt:lpstr>
      <vt:lpstr>MC_Tree_1!MC_V_C_demand_narrow</vt:lpstr>
      <vt:lpstr>MC_Tree_1!MC_V_C_demand_test</vt:lpstr>
      <vt:lpstr>MC_Tree_1!MC_V_C_demand_wide</vt:lpstr>
      <vt:lpstr>MC_Tree_1!MC_V_C_downgrade</vt:lpstr>
      <vt:lpstr>MC_Tree_1!MC_V_C_fuel_wide_high</vt:lpstr>
      <vt:lpstr>MC_Tree_1!MC_V_C_fuel_wide_med</vt:lpstr>
      <vt:lpstr>MC_Tree_1!MC_V_C_upgrade_outcome</vt:lpstr>
      <vt:lpstr>MC_Tree_1!MC_V_D_root</vt:lpstr>
      <vt:lpstr>MC_Tree_1!MC_V_D_upgrade</vt:lpstr>
      <vt:lpstr>MC_Tree_1!MC_V_D_wide_low</vt:lpstr>
      <vt:lpstr>MC_Tree_1!MC_V_T_codeshare_ok</vt:lpstr>
      <vt:lpstr>MC_Tree_1!MC_V_T_codeshare_weak</vt:lpstr>
      <vt:lpstr>MC_Tree_1!MC_V_T_downgrade_ok</vt:lpstr>
      <vt:lpstr>MC_Tree_1!MC_V_T_downgrade_weak</vt:lpstr>
      <vt:lpstr>MC_Tree_1!MC_V_T_narrow_fail</vt:lpstr>
      <vt:lpstr>MC_Tree_1!MC_V_T_narrow_high</vt:lpstr>
      <vt:lpstr>MC_Tree_1!MC_V_T_narrow_low</vt:lpstr>
      <vt:lpstr>MC_Tree_1!MC_V_T_narrow_med</vt:lpstr>
      <vt:lpstr>MC_Tree_1!MC_V_T_pass</vt:lpstr>
      <vt:lpstr>MC_Tree_1!MC_V_T_test_moderate</vt:lpstr>
      <vt:lpstr>MC_Tree_1!MC_V_T_test_stay</vt:lpstr>
      <vt:lpstr>MC_Tree_1!MC_V_T_test_weak</vt:lpstr>
      <vt:lpstr>MC_Tree_1!MC_V_T_upgrade_growth</vt:lpstr>
      <vt:lpstr>MC_Tree_1!MC_V_T_upgrade_plateau</vt:lpstr>
      <vt:lpstr>MC_Tree_1!MC_V_T_wide_cancel</vt:lpstr>
      <vt:lpstr>MC_Tree_1!MC_V_T_wide_fail</vt:lpstr>
      <vt:lpstr>MC_Tree_1!MC_V_T_wide_high_highfuel</vt:lpstr>
      <vt:lpstr>MC_Tree_1!MC_V_T_wide_high_lowfuel</vt:lpstr>
      <vt:lpstr>MC_Tree_1!MC_V_T_wide_high_normfuel</vt:lpstr>
      <vt:lpstr>MC_Tree_1!MC_V_T_wide_med_highfuel</vt:lpstr>
      <vt:lpstr>MC_Tree_1!MC_V_T_wide_med_lowfuel</vt:lpstr>
      <vt:lpstr>MC_Tree_1!MC_V_T_wide_med_normfuel</vt:lpstr>
      <vt:lpstr>Stay3xWeeklyValue</vt:lpstr>
      <vt:lpstr>UpgradeToDailyCost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Timour Koupeev</dc:creator>
  <cp:lastModifiedBy>Timour Koupeev</cp:lastModifiedBy>
  <dcterms:created xsi:type="dcterms:W3CDTF">2026-03-27T14:31:29Z</dcterms:created>
  <dcterms:modified xsi:type="dcterms:W3CDTF">2026-03-27T14:31:45Z</dcterms:modified>
</cp:coreProperties>
</file>