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1FFD7529-888D-418F-B6BE-11EF87CE3978}" xr6:coauthVersionLast="47" xr6:coauthVersionMax="47" xr10:uidLastSave="{00000000-0000-0000-0000-000000000000}"/>
  <bookViews>
    <workbookView xWindow="-98" yWindow="-98" windowWidth="21795" windowHeight="12975" firstSheet="2" activeTab="2" xr2:uid="{F4E39CA1-DCD7-42B6-AABC-6B72329170CE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_MC_Calc!$A$1:$AN$1</definedName>
    <definedName name="Acres">MC_Tree_1!$C$12</definedName>
    <definedName name="AnalysisPeriod">MC_Tree_1!$C$18</definedName>
    <definedName name="CropPrice">MC_Tree_1!$C$11</definedName>
    <definedName name="DripCostPerAcre">MC_Tree_1!$C$15</definedName>
    <definedName name="FloodUpgradeCost">MC_Tree_1!$C$19</definedName>
    <definedName name="MaintCostYear">MC_Tree_1!$C$13</definedName>
    <definedName name="MC_BD_D_root_C_drip" localSheetId="3">MC_Tree_1!$C$32</definedName>
    <definedName name="MC_BD_D_root_C_flood" localSheetId="3">MC_Tree_1!$C$40</definedName>
    <definedName name="MC_BD_D_root_C_pivot" localSheetId="3">MC_Tree_1!$C$22</definedName>
    <definedName name="MC_BD_D_root_C_rainfed" localSheetId="3">MC_Tree_1!$C$48</definedName>
    <definedName name="MC_BP_C_drip_T_drip_drought" localSheetId="3">MC_Tree_1!$D$30</definedName>
    <definedName name="MC_BP_C_drip_T_drip_normal" localSheetId="3">MC_Tree_1!$D$34</definedName>
    <definedName name="MC_BP_C_drip_T_drip_wet" localSheetId="3">MC_Tree_1!$D$36</definedName>
    <definedName name="MC_BP_C_flood_T_flood_drought" localSheetId="3">MC_Tree_1!$D$38</definedName>
    <definedName name="MC_BP_C_flood_T_flood_normal" localSheetId="3">MC_Tree_1!$D$42</definedName>
    <definedName name="MC_BP_C_flood_T_flood_wet" localSheetId="3">MC_Tree_1!$D$44</definedName>
    <definedName name="MC_BP_C_pivot_T_pivot_drought" localSheetId="3">MC_Tree_1!$D$20</definedName>
    <definedName name="MC_BP_C_pivot_T_pivot_normal" localSheetId="3">MC_Tree_1!$D$24</definedName>
    <definedName name="MC_BP_C_pivot_T_pivot_wet" localSheetId="3">MC_Tree_1!$D$26</definedName>
    <definedName name="MC_BP_C_rainfed_T_rain_drought" localSheetId="3">MC_Tree_1!$D$46</definedName>
    <definedName name="MC_BP_C_rainfed_T_rain_normal" localSheetId="3">MC_Tree_1!$D$50</definedName>
    <definedName name="MC_BP_C_rainfed_T_rain_wet" localSheetId="3">MC_Tree_1!$D$52</definedName>
    <definedName name="MC_BV_C_drip_T_drip_drought" localSheetId="3">MC_Tree_1!$D$31</definedName>
    <definedName name="MC_BV_C_drip_T_drip_normal" localSheetId="3">MC_Tree_1!$D$35</definedName>
    <definedName name="MC_BV_C_drip_T_drip_wet" localSheetId="3">MC_Tree_1!$D$37</definedName>
    <definedName name="MC_BV_C_flood_T_flood_drought" localSheetId="3">MC_Tree_1!$D$39</definedName>
    <definedName name="MC_BV_C_flood_T_flood_normal" localSheetId="3">MC_Tree_1!$D$43</definedName>
    <definedName name="MC_BV_C_flood_T_flood_wet" localSheetId="3">MC_Tree_1!$D$45</definedName>
    <definedName name="MC_BV_C_pivot_T_pivot_drought" localSheetId="3">MC_Tree_1!$D$21</definedName>
    <definedName name="MC_BV_C_pivot_T_pivot_normal" localSheetId="3">MC_Tree_1!$D$25</definedName>
    <definedName name="MC_BV_C_pivot_T_pivot_wet" localSheetId="3">MC_Tree_1!$D$27</definedName>
    <definedName name="MC_BV_C_rainfed_T_rain_drought" localSheetId="3">MC_Tree_1!$D$47</definedName>
    <definedName name="MC_BV_C_rainfed_T_rain_normal" localSheetId="3">MC_Tree_1!$D$51</definedName>
    <definedName name="MC_BV_C_rainfed_T_rain_wet" localSheetId="3">MC_Tree_1!$D$53</definedName>
    <definedName name="MC_BV_D_root_C_drip" localSheetId="3">MC_Tree_1!$C$33</definedName>
    <definedName name="MC_BV_D_root_C_flood" localSheetId="3">MC_Tree_1!$C$41</definedName>
    <definedName name="MC_BV_D_root_C_pivot" localSheetId="3">MC_Tree_1!$C$23</definedName>
    <definedName name="MC_BV_D_root_C_rainfed" localSheetId="3">MC_Tree_1!$C$49</definedName>
    <definedName name="MC_N_C_drip" localSheetId="3">MC_Tree_1!$D$32</definedName>
    <definedName name="MC_N_C_flood" localSheetId="3">MC_Tree_1!$D$40</definedName>
    <definedName name="MC_N_C_pivot" localSheetId="3">MC_Tree_1!$D$22</definedName>
    <definedName name="MC_N_C_rainfed" localSheetId="3">MC_Tree_1!$D$48</definedName>
    <definedName name="MC_N_D_root" localSheetId="3">MC_Tree_1!$C$28</definedName>
    <definedName name="MC_NP_T_drip_drought" localSheetId="3">MC_Tree_1!$E$30</definedName>
    <definedName name="MC_NP_T_drip_normal" localSheetId="3">MC_Tree_1!$E$34</definedName>
    <definedName name="MC_NP_T_drip_wet" localSheetId="3">MC_Tree_1!$E$36</definedName>
    <definedName name="MC_NP_T_flood_drought" localSheetId="3">MC_Tree_1!$E$38</definedName>
    <definedName name="MC_NP_T_flood_normal" localSheetId="3">MC_Tree_1!$E$42</definedName>
    <definedName name="MC_NP_T_flood_wet" localSheetId="3">MC_Tree_1!$E$44</definedName>
    <definedName name="MC_NP_T_pivot_drought" localSheetId="3">MC_Tree_1!$E$20</definedName>
    <definedName name="MC_NP_T_pivot_normal" localSheetId="3">MC_Tree_1!$E$24</definedName>
    <definedName name="MC_NP_T_pivot_wet" localSheetId="3">MC_Tree_1!$E$26</definedName>
    <definedName name="MC_NP_T_rain_drought" localSheetId="3">MC_Tree_1!$E$46</definedName>
    <definedName name="MC_NP_T_rain_normal" localSheetId="3">MC_Tree_1!$E$50</definedName>
    <definedName name="MC_NP_T_rain_wet" localSheetId="3">MC_Tree_1!$E$52</definedName>
    <definedName name="MC_V_C_drip" localSheetId="3">MC_Tree_1!$D$33</definedName>
    <definedName name="MC_V_C_flood" localSheetId="3">MC_Tree_1!$D$41</definedName>
    <definedName name="MC_V_C_pivot" localSheetId="3">MC_Tree_1!$D$23</definedName>
    <definedName name="MC_V_C_rainfed" localSheetId="3">MC_Tree_1!$D$49</definedName>
    <definedName name="MC_V_D_root" localSheetId="3">MC_Tree_1!$C$29</definedName>
    <definedName name="MC_V_T_drip_drought" localSheetId="3">MC_Tree_1!$E$31</definedName>
    <definedName name="MC_V_T_drip_normal" localSheetId="3">MC_Tree_1!$E$35</definedName>
    <definedName name="MC_V_T_drip_wet" localSheetId="3">MC_Tree_1!$E$37</definedName>
    <definedName name="MC_V_T_flood_drought" localSheetId="3">MC_Tree_1!$E$39</definedName>
    <definedName name="MC_V_T_flood_normal" localSheetId="3">MC_Tree_1!$E$43</definedName>
    <definedName name="MC_V_T_flood_wet" localSheetId="3">MC_Tree_1!$E$45</definedName>
    <definedName name="MC_V_T_pivot_drought" localSheetId="3">MC_Tree_1!$E$21</definedName>
    <definedName name="MC_V_T_pivot_normal" localSheetId="3">MC_Tree_1!$E$25</definedName>
    <definedName name="MC_V_T_pivot_wet" localSheetId="3">MC_Tree_1!$E$27</definedName>
    <definedName name="MC_V_T_rain_drought" localSheetId="3">MC_Tree_1!$E$47</definedName>
    <definedName name="MC_V_T_rain_normal" localSheetId="3">MC_Tree_1!$E$51</definedName>
    <definedName name="MC_V_T_rain_wet" localSheetId="3">MC_Tree_1!$E$53</definedName>
    <definedName name="PivotCost">MC_Tree_1!$C$14</definedName>
    <definedName name="PumpCost">MC_Tree_1!$C$7</definedName>
    <definedName name="WaterCostPerAF">MC_Tree_1!$C$8</definedName>
    <definedName name="WaterUseDrip">MC_Tree_1!$C$17</definedName>
    <definedName name="WaterUsePivot">MC_Tree_1!$C$16</definedName>
    <definedName name="WellDrillingCost">MC_Tree_1!$C$6</definedName>
    <definedName name="YieldIrrigated">MC_Tree_1!$C$9</definedName>
    <definedName name="YieldRainFed">MC_Tree_1!$C$10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3" l="1"/>
  <c r="D37" i="3"/>
  <c r="D45" i="3"/>
  <c r="D47" i="3"/>
  <c r="T1" i="4" s="1"/>
  <c r="D21" i="3"/>
  <c r="N1" i="4" s="1"/>
  <c r="D51" i="3"/>
  <c r="C23" i="3"/>
  <c r="Y1" i="4" s="1"/>
  <c r="D53" i="3"/>
  <c r="X1" i="4" s="1"/>
  <c r="D39" i="3"/>
  <c r="H1" i="4" s="1"/>
  <c r="C41" i="3"/>
  <c r="D25" i="3"/>
  <c r="D43" i="3"/>
  <c r="D35" i="3"/>
  <c r="D31" i="3"/>
  <c r="D27" i="3"/>
  <c r="R1" i="4" s="1"/>
  <c r="AB1" i="4"/>
  <c r="AA1" i="4"/>
  <c r="Z1" i="4"/>
  <c r="W1" i="4"/>
  <c r="V1" i="4"/>
  <c r="U1" i="4"/>
  <c r="S1" i="4"/>
  <c r="Q1" i="4"/>
  <c r="P1" i="4"/>
  <c r="O1" i="4"/>
  <c r="M1" i="4"/>
  <c r="L1" i="4"/>
  <c r="K1" i="4"/>
  <c r="J1" i="4"/>
  <c r="I1" i="4"/>
  <c r="G1" i="4"/>
  <c r="F1" i="4"/>
  <c r="E1" i="4"/>
  <c r="D1" i="4"/>
  <c r="C1" i="4"/>
  <c r="B1" i="4"/>
  <c r="A1" i="4"/>
  <c r="E53" i="3"/>
  <c r="E44" i="3"/>
  <c r="E35" i="3"/>
  <c r="E25" i="3"/>
  <c r="C48" i="3"/>
  <c r="C40" i="3"/>
  <c r="E50" i="3"/>
  <c r="E31" i="3"/>
  <c r="D49" i="3"/>
  <c r="E20" i="3"/>
  <c r="E38" i="3"/>
  <c r="E37" i="3"/>
  <c r="E26" i="3"/>
  <c r="E52" i="3"/>
  <c r="E43" i="3"/>
  <c r="E34" i="3"/>
  <c r="E24" i="3"/>
  <c r="D41" i="3"/>
  <c r="C32" i="3"/>
  <c r="E39" i="3"/>
  <c r="E27" i="3"/>
  <c r="E36" i="3"/>
  <c r="E51" i="3"/>
  <c r="E42" i="3"/>
  <c r="D33" i="3"/>
  <c r="D23" i="3"/>
  <c r="E21" i="3"/>
  <c r="E30" i="3"/>
  <c r="C22" i="3"/>
  <c r="C29" i="3"/>
  <c r="E46" i="3"/>
  <c r="E45" i="3"/>
  <c r="E47" i="3"/>
</calcChain>
</file>

<file path=xl/sharedStrings.xml><?xml version="1.0" encoding="utf-8"?>
<sst xmlns="http://schemas.openxmlformats.org/spreadsheetml/2006/main" count="82" uniqueCount="77">
  <si>
    <t>{"_v":2,"trees":{"MC_Tree_1":"{\n  \"RootId\": \"D_root\",\n  \"Nodes\": {\n    \"D_root\": {\n      \"type\": \"decision\",\n      \"id\": \"D_root\",\n      \"name\": \"Irrigation Strategy\",\n      \"options\": [\n        {\n          \"name\": \"Center Pivot System\",\n          \"childId\": \"C_pivot\",\n          \"value\": -118000\n        },\n        {\n          \"name\": \"Drip Irrigation\",\n          \"childId\": \"C_drip\",\n          \"value\": -800800\n        },\n        {\n          \"name\": \"Flood Irrigation Upgrade\",\n          \"childId\": \"C_flood\",\n          \"value\": -23000\n        },\n        {\n          \"name\": \"Rain-Fed Only\",\n          \"childId\": \"C_rainfed\",\n          \"value\": 0\n        }\n      ]\n    },\n    \"C_pivot\": {\n      \"type\": \"chance\",\n      \"id\": \"C_pivot\",\n      \"name\": \"Rainfall (Center Pivot)\",\n      \"branches\": [\n        {\n          \"name\": \"Drought Year\",\n          \"probability\": 0.25,\n          \"childId\": \"T_pivot_drought\",\n          \"value\": 5932800\n        },\n        {\n          \"name\": \"Normal Year\",\n          \"probability\": 0.5,\n          \"childId\": \"T_pivot_normal\",\n          \"value\": 6220800\n        },\n        {\n          \"name\": \"Wet Year\",\n          \"probability\": 0.25,\n          \"childId\": \"T_pivot_wet\",\n          \"value\": 6364800\n        }\n      ]\n    },\n    \"T_pivot_drought\": {\n      \"type\": \"terminal\",\n      \"id\": \"T_pivot_drought\",\n      \"name\": \"Pivot - Drought Year\",\n      \"value\": 0\n    },\n    \"T_pivot_normal\": {\n      \"type\": \"terminal\",\n      \"id\": \"T_pivot_normal\",\n      \"name\": \"Pivot - Normal Year\",\n      \"value\": 0\n    },\n    \"T_pivot_wet\": {\n      \"type\": \"terminal\",\n      \"id\": \"T_pivot_wet\",\n      \"name\": \"Pivot - Wet Year\",\n      \"value\": 0\n    },\n    \"C_drip\": {\n      \"type\": \"chance\",\n      \"id\": \"C_drip\",\n      \"name\": \"Rainfall (Drip Irrigation)\",\n      \"branches\": [\n        {\n          \"name\": \"Drought Year\",\n          \"probability\": 0.25,\n          \"childId\": \"T_drip_drought\",\n          \"value\": 5992320\n        },\n        {\n          \"name\": \"Normal Year\",\n          \"probability\": 0.5,\n          \"childId\": \"T_drip_normal\",\n          \"value\": 6180480\n        },\n        {\n          \"name\": \"Wet Year\",\n          \"probability\": 0.25,\n          \"childId\": \"T_drip_wet\",\n          \"value\": 5944320\n        }\n      ]\n    },\n    \"T_drip_drought\": {\n      \"type\": \"terminal\",\n      \"id\": \"T_drip_drought\",\n      \"name\": \"Drip - Drought Year\",\n      \"value\": 0\n    },\n    \"T_drip_normal\": {\n      \"type\": \"terminal\",\n      \"id\": \"T_drip_normal\",\n      \"name\": \"Drip - Normal Year\",\n      \"value\": 0\n    },\n    \"T_drip_wet\": {\n      \"type\": \"terminal\",\n      \"id\": \"T_drip_wet\",\n      \"name\": \"Drip - Wet Year\",\n      \"value\": 0\n    },\n    \"C_flood\": {\n      \"type\": \"chance\",\n      \"id\": \"C_flood\",\n      \"name\": \"Rainfall (Flood Upgrade)\",\n      \"branches\": [\n        {\n          \"name\": \"Drought Year\",\n          \"probability\": 0.25,\n          \"childId\": \"T_flood_drought\",\n          \"value\": 3344640\n        },\n        {\n          \"name\": \"Normal Year\",\n          \"probability\": 0.5,\n          \"childId\": \"T_flood_normal\",\n          \"value\": 5011200\n        },\n        {\n          \"name\": \"Wet Year\",\n          \"probability\": 0.25,\n          \"childId\": \"T_flood_wet\",\n          \"value\": 3715200\n        }\n      ]\n    },\n    \"T_flood_drought\": {\n      \"type\": \"terminal\",\n      \"id\": \"T_flood_drought\",\n      \"name\": \"Flood - Drought Year\",\n      \"value\": 0\n    },\n    \"T_flood_normal\": {\n      \"type\": \"terminal\",\n      \"id\": \"T_flood_normal\",\n      \"name\": \"Flood - Normal Year\",\n      \"value\": 0\n    },\n    \"T_flood_wet\": {\n      \"type\": \"terminal\",\n      \"id\": \"T_flood_wet\",\n      \"name\": \"Flood - Wet Year\",\n      \"value\": 0\n    },\n    \"C_rainfed\": {\n      \"type\": \"chance\",\n      \"id\": \"C_rainfed\",\n      \"name\": \"Rainfall (Rain-Fed)\",\n      \"branches\": [\n        {\n          \"name\": \"Drought Year\",\n          \"probability\": 0.25,\n          \"childId\": \"T_rain_drought\",\n          \"value\": 1763200\n        },\n        {\n          \"name\": \"Normal Year\",\n          \"probability\": 0.5,\n          \"childId\": \"T_rain_normal\",\n          \"value\": 3526400\n        },\n        {\n          \"name\": \"Wet Year\",\n          \"probability\": 0.25,\n          \"childId\": \"T_rain_wet\",\n          \"value\": 3879040\n        }\n      ]\n    },\n    \"T_rain_drought\": {\n      \"type\": \"terminal\",\n      \"id\": \"T_rain_drought\",\n      \"name\": \"Rain-Fed - Drought Year\",\n      \"value\": 0\n    },\n    \"T_rain_normal\": {\n      \"type\": \"terminal\",\n      \"id\": \"T_rain_normal\",\n      \"name\": \"Rain-Fed - Normal Year\",\n      \"value\": 0\n    },\n    \"T_rain_wet\": {\n      \"type\": \"terminal\",\n      \"id\": \"T_rain_wet\",\n      \"name\": \"Rain-Fed - Wet Year\",\n      \"value\": 0\n    }\n  },\n  \"Settings\": {\n    \"ModelName\": \"Agricultural Irrigation\",\n    \"CalculationMethod\": 0,\n    \"Maximize\": true,\n    \"UtilityConfig\": null,\n    \"Display\": {\n      \"DecimalPlaces\": 0,\n      \"ShowExpectedValues\": true,\n      \"ShowOptimalLabels\": true,\n      \"ShowRollbackValues\": true,\n      \"CalculatedValueFormat\": \"\\\"$\\\"#,##0\",\n      \"CalculatedProbabilityFormat\": \"0.0%\",\n      \"InputValueFormat\": \"\\\"$\\\"#,##0\",\n      \"InputProbabilityFormat\": \"0.0%\",\n      \"CalculatedValuesLabel\": \"\",\n      \"TreeStartRow\": 20\n    },\n    \"ChanceProbabilities\": 1,\n    \"ProbabilityTolerance\": 0.001,\n    \"Simulation\": {\n      \"CalculationMode\": 0,\n      \"DecisionMode\": 0\n    }\n  },\n  \"NodeMetadata\": {},\n  \"UserFormulas\": {\n    \"MC_BV_D_root_C_pivot\": \"=-WellDrillingCost-PumpCost-PivotCost\",\n    \"MC_BV_D_root_C_drip\": \"=-WellDrillingCost-PumpCost-DripCostPerAcre*Acres\",\n    \"MC_BV_D_root_C_flood\": \"=-FloodUpgradeCost-PumpCost\",\n    \"MC_BV_C_pivot_T_pivot_drought\": \"=(YieldIrrigated*CropPrice*Acres-WaterCostPerAF*WaterUsePivot*Acres-MaintCostYear)*AnalysisPeriod\",\n    \"MC_BV_C_pivot_T_pivot_normal\": \"=(YieldIrrigated*CropPrice*Acres-WaterCostPerAF*WaterUsePivot*Acres*0.8-MaintCostYear)*AnalysisPeriod\",\n    \"MC_BV_C_pivot_T_pivot_wet\": \"=(YieldIrrigated*CropPrice*Acres-WaterCostPerAF*WaterUsePivot*Acres*0.5-MaintCostYear)*AnalysisPeriod\",\n    \"MC_BV_C_drip_T_drip_drought\": \"=(YieldIrrigated*0.95*CropPrice*Acres-WaterCostPerAF*WaterUseDrip*Acres-MaintCostYear*1.2)*AnalysisPeriod\",\n    \"MC_BV_C_drip_T_drip_normal\": \"=(YieldIrrigated*0.95*CropPrice*Acres-WaterCostPerAF*WaterUseDrip*Acres*0.7-MaintCostYear*1.2)*AnalysisPeriod\",\n    \"MC_BV_C_drip_T_drip_wet\": \"=(YieldIrrigated*0.90*CropPrice*Acres-WaterCostPerAF*WaterUseDrip*Acres*0.3-MaintCostYear*1.2)*AnalysisPeriod\",\n    \"MC_BV_C_flood_T_flood_drought\": \"=((YieldIrrigated+YieldRainFed)/2*0.6*CropPrice*Acres-WaterCostPerAF*2.0*Acres-MaintCostYear*0.5)*AnalysisPeriod\",\n    \"MC_BV_C_flood_T_flood_normal\": \"=((YieldIrrigated+YieldRainFed)/2*CropPrice*Acres-WaterCostPerAF*1.5*Acres-MaintCostYear*0.5)*AnalysisPeriod\",\n    \"MC_BV_C_flood_T_flood_wet\": \"=((YieldIrrigated+YieldRainFed)/2*0.7*CropPrice*Acres-WaterCostPerAF*0.5*Acres-MaintCostYear*0.5)*AnalysisPeriod\",\n    \"MC_BV_C_rainfed_T_rain_drought\": \"=YieldRainFed*0.5*CropPrice*Acres*AnalysisPeriod\",\n    \"MC_BV_C_rainfed_T_rain_normal\": \"=YieldRainFed*CropPrice*Acres*AnalysisPeriod\",\n    \"MC_BV_C_rainfed_T_rain_wet\": \"=YieldRainFed*1.1*CropPrice*Acres*AnalysisPeriod\"\n  }\n}"}}</t>
  </si>
  <si>
    <t>Rainfall (Center Pivot)</t>
  </si>
  <si>
    <t>Irrigation Strategy</t>
  </si>
  <si>
    <t>Rainfall (Drip Irrigation)</t>
  </si>
  <si>
    <t>Rainfall (Flood Upgrade)</t>
  </si>
  <si>
    <t>Rainfall (Rain-Fed)</t>
  </si>
  <si>
    <t>Agricultural Irrigation — Control Panel</t>
  </si>
  <si>
    <t>Adjust parameters below to update the decision tree instantly</t>
  </si>
  <si>
    <t>Parameter</t>
  </si>
  <si>
    <t>Value</t>
  </si>
  <si>
    <t>Units</t>
  </si>
  <si>
    <t>Notes</t>
  </si>
  <si>
    <t>Well Drilling Cost</t>
  </si>
  <si>
    <t>$</t>
  </si>
  <si>
    <t>Cost to drill one irrigation well</t>
  </si>
  <si>
    <t>Pump Cost</t>
  </si>
  <si>
    <t>Pump and motor equipment cost</t>
  </si>
  <si>
    <t>Water Cost per Acre-Foot</t>
  </si>
  <si>
    <t>$/AF</t>
  </si>
  <si>
    <t>Cost of water rights or pumping per AF</t>
  </si>
  <si>
    <t>Crop Yield - Irrigated (bu/acre)</t>
  </si>
  <si>
    <t>bu/ac</t>
  </si>
  <si>
    <t>Expected yield with full irrigation</t>
  </si>
  <si>
    <t>Crop Yield - Rain-Fed (bu/acre)</t>
  </si>
  <si>
    <t>Expected yield without irrigation</t>
  </si>
  <si>
    <t>Crop Price per Bushel</t>
  </si>
  <si>
    <t>$/bu</t>
  </si>
  <si>
    <t>Market price per bushel of crop</t>
  </si>
  <si>
    <t>Acres to Irrigate</t>
  </si>
  <si>
    <t>acres</t>
  </si>
  <si>
    <t>Total irrigated acreage (1 section)</t>
  </si>
  <si>
    <t>System Maintenance Cost/Year</t>
  </si>
  <si>
    <t>$/yr</t>
  </si>
  <si>
    <t>Annual maintenance and repairs</t>
  </si>
  <si>
    <t>Center Pivot System Cost</t>
  </si>
  <si>
    <t>Center pivot hardware and installation</t>
  </si>
  <si>
    <t>Drip System Cost per Acre</t>
  </si>
  <si>
    <t>$/ac</t>
  </si>
  <si>
    <t>Drip irrigation equipment per acre</t>
  </si>
  <si>
    <t>Water Use - Pivot (AF/acre)</t>
  </si>
  <si>
    <t>AF/ac</t>
  </si>
  <si>
    <t>Water application rate for center pivot</t>
  </si>
  <si>
    <t>Water Use - Drip (AF/acre)</t>
  </si>
  <si>
    <t>Water application rate for drip (efficient)</t>
  </si>
  <si>
    <t>Analysis Period</t>
  </si>
  <si>
    <t>years</t>
  </si>
  <si>
    <t>Time horizon for NPV of investment</t>
  </si>
  <si>
    <t>Flood Upgrade Cost</t>
  </si>
  <si>
    <t>Cost to improve existing flood system</t>
  </si>
  <si>
    <t>Agricultural Irrigation</t>
  </si>
  <si>
    <t>ModelChoice Example Model — Control Panel Demo</t>
  </si>
  <si>
    <t>Background</t>
  </si>
  <si>
    <t>A farmer with 640 acres (one section) of cropland in the semi-arid Great Plains</t>
  </si>
  <si>
    <t>must decide whether to invest in an irrigation system. Current rain-fed yields</t>
  </si>
  <si>
    <t>are variable and declining aquifer levels make water rights increasingly</t>
  </si>
  <si>
    <t>valuable. The farmer must choose between:</t>
  </si>
  <si>
    <t xml:space="preserve">  1. Center pivot system — proven technology, moderate water efficiency</t>
  </si>
  <si>
    <t xml:space="preserve">  2. Drip irrigation — highest efficiency but highest per-acre cost</t>
  </si>
  <si>
    <t xml:space="preserve">  3. Flood irrigation upgrade — lowest cost but least efficient</t>
  </si>
  <si>
    <t xml:space="preserve">  4. Rain-fed only — no capital investment, accept weather risk</t>
  </si>
  <si>
    <t>Control Panel Feature</t>
  </si>
  <si>
    <t>This example demonstrates the Control Panel feature. The tree sheet has a</t>
  </si>
  <si>
    <t>parameter table above the decision tree. Crop yields, prices, water costs,</t>
  </si>
  <si>
    <t>and acreage are defined ONCE and referenced by MULTIPLE branches. Changing</t>
  </si>
  <si>
    <t>a single parameter instantly updates all linked values.</t>
  </si>
  <si>
    <t>Key reused parameters:</t>
  </si>
  <si>
    <t xml:space="preserve">  • Crop Price per Bushel — revenue driver in every terminal value</t>
  </si>
  <si>
    <t xml:space="preserve">  • Acres to Irrigate — scales all costs and revenues across all paths</t>
  </si>
  <si>
    <t xml:space="preserve">  • Water Cost per AF — operating cost in all irrigation options</t>
  </si>
  <si>
    <t xml:space="preserve">  • Irrigated Yield — production basis for pivot, drip, and flood paths</t>
  </si>
  <si>
    <t xml:space="preserve">  • Rain-Fed Yield — baseline for rain-fed and partial in flood option</t>
  </si>
  <si>
    <t xml:space="preserve">  • Well Drilling Cost — capital cost shared by pivot and drip options</t>
  </si>
  <si>
    <t>Try This</t>
  </si>
  <si>
    <t xml:space="preserve">  ▶ Increase Crop Price — watch irrigated options gain advantage over rain-fed</t>
  </si>
  <si>
    <t xml:space="preserve">  ▶ Raise Water Cost per AF — see drip efficiency advantage grow</t>
  </si>
  <si>
    <t xml:space="preserve">  ▶ Change Acres — observe how scale affects the drip vs pivot decision</t>
  </si>
  <si>
    <t xml:space="preserve">  ▶ Run Sensitivity Analysis — tornado chart shows which parameters matter most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</si>
</sst>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6" formatCode="&quot;$&quot;#,##0"/>
    <numFmt numFmtId="167" formatCode="\$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3" fontId="1" fillId="3" borderId="1" xfId="0" applyNumberFormat="1" applyFont="1" applyFill="1" applyBorder="1"/>
    <xf numFmtId="2" fontId="1" fillId="3" borderId="1" xfId="0" applyNumberFormat="1" applyFont="1" applyFill="1" applyBorder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28</xdr:row>
      <xdr:rowOff>0</xdr:rowOff>
    </xdr:from>
    <xdr:to>
      <xdr:col>2</xdr:col>
      <xdr:colOff>9525</xdr:colOff>
      <xdr:row>28</xdr:row>
      <xdr:rowOff>0</xdr:rowOff>
    </xdr:to>
    <xdr:cxnSp macro="">
      <xdr:nvCxnSpPr>
        <xdr:cNvPr id="17" name="MC_Entry">
          <a:extLst>
            <a:ext uri="{FF2B5EF4-FFF2-40B4-BE49-F238E27FC236}">
              <a16:creationId xmlns:a16="http://schemas.microsoft.com/office/drawing/2014/main" id="{8E4AF406-E917-4CE6-6686-6AC401A2CCD3}"/>
            </a:ext>
          </a:extLst>
        </xdr:cNvPr>
        <xdr:cNvCxnSpPr/>
      </xdr:nvCxnSpPr>
      <xdr:spPr>
        <a:xfrm>
          <a:off x="665163" y="5276850"/>
          <a:ext cx="1797050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27</xdr:row>
      <xdr:rowOff>99251</xdr:rowOff>
    </xdr:from>
    <xdr:ext cx="1017843" cy="182550"/>
    <xdr:sp macro="_xll.MC_OnTreeNameClick" textlink="">
      <xdr:nvSpPr>
        <xdr:cNvPr id="18" name="MC_TreeName">
          <a:extLst>
            <a:ext uri="{FF2B5EF4-FFF2-40B4-BE49-F238E27FC236}">
              <a16:creationId xmlns:a16="http://schemas.microsoft.com/office/drawing/2014/main" id="{E9B48C93-89E7-FE58-59C8-8FD79E125734}"/>
            </a:ext>
          </a:extLst>
        </xdr:cNvPr>
        <xdr:cNvSpPr txBox="1"/>
      </xdr:nvSpPr>
      <xdr:spPr>
        <a:xfrm>
          <a:off x="665163" y="5185601"/>
          <a:ext cx="101784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Agricultural Irrigation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74841</xdr:colOff>
      <xdr:row>21</xdr:row>
      <xdr:rowOff>174625</xdr:rowOff>
    </xdr:from>
    <xdr:to>
      <xdr:col>3</xdr:col>
      <xdr:colOff>47626</xdr:colOff>
      <xdr:row>28</xdr:row>
      <xdr:rowOff>2291</xdr:rowOff>
    </xdr:to>
    <xdr:sp macro="" textlink="">
      <xdr:nvSpPr>
        <xdr:cNvPr id="19" name="MC_BR_D_root_C_pivot">
          <a:extLst>
            <a:ext uri="{FF2B5EF4-FFF2-40B4-BE49-F238E27FC236}">
              <a16:creationId xmlns:a16="http://schemas.microsoft.com/office/drawing/2014/main" id="{445F11E3-B9A5-C2EC-EDFC-EE07EA150BDD}"/>
            </a:ext>
          </a:extLst>
        </xdr:cNvPr>
        <xdr:cNvSpPr/>
      </xdr:nvSpPr>
      <xdr:spPr>
        <a:xfrm>
          <a:off x="2527529" y="4117975"/>
          <a:ext cx="2373085" cy="1161166"/>
        </a:xfrm>
        <a:custGeom>
          <a:avLst/>
          <a:gdLst/>
          <a:ahLst/>
          <a:cxnLst/>
          <a:rect l="0" t="0" r="0" b="0"/>
          <a:pathLst>
            <a:path w="2373085" h="1161166">
              <a:moveTo>
                <a:pt x="0" y="1156585"/>
              </a:moveTo>
              <a:lnTo>
                <a:pt x="166625" y="13585"/>
              </a:lnTo>
              <a:lnTo>
                <a:pt x="182334" y="0"/>
              </a:lnTo>
              <a:lnTo>
                <a:pt x="2373084" y="0"/>
              </a:lnTo>
              <a:lnTo>
                <a:pt x="2373084" y="31750"/>
              </a:lnTo>
              <a:lnTo>
                <a:pt x="182334" y="31750"/>
              </a:lnTo>
              <a:lnTo>
                <a:pt x="198042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21</xdr:row>
      <xdr:rowOff>99251</xdr:rowOff>
    </xdr:from>
    <xdr:ext cx="990592" cy="182550"/>
    <xdr:sp macro="_xll.MC_OnBranchLabelClick" textlink="">
      <xdr:nvSpPr>
        <xdr:cNvPr id="20" name="MC_BN_D_root_C_pivot">
          <a:extLst>
            <a:ext uri="{FF2B5EF4-FFF2-40B4-BE49-F238E27FC236}">
              <a16:creationId xmlns:a16="http://schemas.microsoft.com/office/drawing/2014/main" id="{F7E2D74A-0E4F-E86E-01E3-A5FE386A5BE8}"/>
            </a:ext>
          </a:extLst>
        </xdr:cNvPr>
        <xdr:cNvSpPr txBox="1"/>
      </xdr:nvSpPr>
      <xdr:spPr>
        <a:xfrm>
          <a:off x="2739073" y="4042601"/>
          <a:ext cx="990592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Center Pivot System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84347</xdr:colOff>
      <xdr:row>27</xdr:row>
      <xdr:rowOff>189143</xdr:rowOff>
    </xdr:from>
    <xdr:to>
      <xdr:col>3</xdr:col>
      <xdr:colOff>47626</xdr:colOff>
      <xdr:row>32</xdr:row>
      <xdr:rowOff>6351</xdr:rowOff>
    </xdr:to>
    <xdr:sp macro="" textlink="">
      <xdr:nvSpPr>
        <xdr:cNvPr id="21" name="MC_BR_D_root_C_drip">
          <a:extLst>
            <a:ext uri="{FF2B5EF4-FFF2-40B4-BE49-F238E27FC236}">
              <a16:creationId xmlns:a16="http://schemas.microsoft.com/office/drawing/2014/main" id="{35F1DDF5-F95F-D3C1-B2E4-6009535BF292}"/>
            </a:ext>
          </a:extLst>
        </xdr:cNvPr>
        <xdr:cNvSpPr/>
      </xdr:nvSpPr>
      <xdr:spPr>
        <a:xfrm>
          <a:off x="2537035" y="5275493"/>
          <a:ext cx="2363579" cy="769708"/>
        </a:xfrm>
        <a:custGeom>
          <a:avLst/>
          <a:gdLst/>
          <a:ahLst/>
          <a:cxnLst/>
          <a:rect l="0" t="0" r="0" b="0"/>
          <a:pathLst>
            <a:path w="2363579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363578" y="757007"/>
              </a:lnTo>
              <a:lnTo>
                <a:pt x="2363578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31</xdr:row>
      <xdr:rowOff>99251</xdr:rowOff>
    </xdr:from>
    <xdr:ext cx="671209" cy="182550"/>
    <xdr:sp macro="_xll.MC_OnBranchLabelClick" textlink="">
      <xdr:nvSpPr>
        <xdr:cNvPr id="22" name="MC_BN_D_root_C_drip">
          <a:extLst>
            <a:ext uri="{FF2B5EF4-FFF2-40B4-BE49-F238E27FC236}">
              <a16:creationId xmlns:a16="http://schemas.microsoft.com/office/drawing/2014/main" id="{4EDC99FF-68F7-9DC8-1F60-5B99661ED696}"/>
            </a:ext>
          </a:extLst>
        </xdr:cNvPr>
        <xdr:cNvSpPr txBox="1"/>
      </xdr:nvSpPr>
      <xdr:spPr>
        <a:xfrm>
          <a:off x="2739073" y="5947601"/>
          <a:ext cx="67120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Drip Irrigation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84217</xdr:colOff>
      <xdr:row>27</xdr:row>
      <xdr:rowOff>190038</xdr:rowOff>
    </xdr:from>
    <xdr:to>
      <xdr:col>3</xdr:col>
      <xdr:colOff>47626</xdr:colOff>
      <xdr:row>40</xdr:row>
      <xdr:rowOff>6351</xdr:rowOff>
    </xdr:to>
    <xdr:sp macro="" textlink="">
      <xdr:nvSpPr>
        <xdr:cNvPr id="23" name="MC_BR_D_root_C_flood">
          <a:extLst>
            <a:ext uri="{FF2B5EF4-FFF2-40B4-BE49-F238E27FC236}">
              <a16:creationId xmlns:a16="http://schemas.microsoft.com/office/drawing/2014/main" id="{3428305E-AB9F-D53C-1CE6-34B84E040534}"/>
            </a:ext>
          </a:extLst>
        </xdr:cNvPr>
        <xdr:cNvSpPr/>
      </xdr:nvSpPr>
      <xdr:spPr>
        <a:xfrm>
          <a:off x="2536905" y="5276388"/>
          <a:ext cx="2363709" cy="2292813"/>
        </a:xfrm>
        <a:custGeom>
          <a:avLst/>
          <a:gdLst/>
          <a:ahLst/>
          <a:cxnLst/>
          <a:rect l="0" t="0" r="0" b="0"/>
          <a:pathLst>
            <a:path w="2363709" h="2292813">
              <a:moveTo>
                <a:pt x="12667" y="0"/>
              </a:moveTo>
              <a:lnTo>
                <a:pt x="179291" y="2286000"/>
              </a:lnTo>
              <a:lnTo>
                <a:pt x="172958" y="2280112"/>
              </a:lnTo>
              <a:lnTo>
                <a:pt x="2363708" y="2280112"/>
              </a:lnTo>
              <a:lnTo>
                <a:pt x="2363708" y="2292812"/>
              </a:lnTo>
              <a:lnTo>
                <a:pt x="172958" y="2292812"/>
              </a:lnTo>
              <a:lnTo>
                <a:pt x="166624" y="2286924"/>
              </a:lnTo>
              <a:lnTo>
                <a:pt x="0" y="92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39</xdr:row>
      <xdr:rowOff>99251</xdr:rowOff>
    </xdr:from>
    <xdr:ext cx="1161857" cy="182550"/>
    <xdr:sp macro="_xll.MC_OnBranchLabelClick" textlink="">
      <xdr:nvSpPr>
        <xdr:cNvPr id="24" name="MC_BN_D_root_C_flood">
          <a:extLst>
            <a:ext uri="{FF2B5EF4-FFF2-40B4-BE49-F238E27FC236}">
              <a16:creationId xmlns:a16="http://schemas.microsoft.com/office/drawing/2014/main" id="{539182FF-1732-B4A8-668D-D80E07C67612}"/>
            </a:ext>
          </a:extLst>
        </xdr:cNvPr>
        <xdr:cNvSpPr txBox="1"/>
      </xdr:nvSpPr>
      <xdr:spPr>
        <a:xfrm>
          <a:off x="2739073" y="7471601"/>
          <a:ext cx="116185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Flood Irrigation Upgrade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84207</xdr:colOff>
      <xdr:row>27</xdr:row>
      <xdr:rowOff>190222</xdr:rowOff>
    </xdr:from>
    <xdr:to>
      <xdr:col>3</xdr:col>
      <xdr:colOff>47626</xdr:colOff>
      <xdr:row>48</xdr:row>
      <xdr:rowOff>6351</xdr:rowOff>
    </xdr:to>
    <xdr:sp macro="" textlink="">
      <xdr:nvSpPr>
        <xdr:cNvPr id="25" name="MC_BR_D_root_C_rainfed">
          <a:extLst>
            <a:ext uri="{FF2B5EF4-FFF2-40B4-BE49-F238E27FC236}">
              <a16:creationId xmlns:a16="http://schemas.microsoft.com/office/drawing/2014/main" id="{F867AB92-6396-A54B-8FA6-34411B6691E4}"/>
            </a:ext>
          </a:extLst>
        </xdr:cNvPr>
        <xdr:cNvSpPr/>
      </xdr:nvSpPr>
      <xdr:spPr>
        <a:xfrm>
          <a:off x="2536895" y="5276572"/>
          <a:ext cx="2363719" cy="3816629"/>
        </a:xfrm>
        <a:custGeom>
          <a:avLst/>
          <a:gdLst/>
          <a:ahLst/>
          <a:cxnLst/>
          <a:rect l="0" t="0" r="0" b="0"/>
          <a:pathLst>
            <a:path w="2363719" h="3816629">
              <a:moveTo>
                <a:pt x="12687" y="0"/>
              </a:moveTo>
              <a:lnTo>
                <a:pt x="179311" y="3810000"/>
              </a:lnTo>
              <a:lnTo>
                <a:pt x="172968" y="3803928"/>
              </a:lnTo>
              <a:lnTo>
                <a:pt x="2363718" y="3803928"/>
              </a:lnTo>
              <a:lnTo>
                <a:pt x="2363718" y="3816628"/>
              </a:lnTo>
              <a:lnTo>
                <a:pt x="172968" y="3816628"/>
              </a:lnTo>
              <a:lnTo>
                <a:pt x="166624" y="3810556"/>
              </a:lnTo>
              <a:lnTo>
                <a:pt x="0" y="55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47</xdr:row>
      <xdr:rowOff>99251</xdr:rowOff>
    </xdr:from>
    <xdr:ext cx="716799" cy="182550"/>
    <xdr:sp macro="_xll.MC_OnBranchLabelClick" textlink="">
      <xdr:nvSpPr>
        <xdr:cNvPr id="26" name="MC_BN_D_root_C_rainfed">
          <a:extLst>
            <a:ext uri="{FF2B5EF4-FFF2-40B4-BE49-F238E27FC236}">
              <a16:creationId xmlns:a16="http://schemas.microsoft.com/office/drawing/2014/main" id="{AD06CEE3-379D-6531-B1DA-DE1570FDB576}"/>
            </a:ext>
          </a:extLst>
        </xdr:cNvPr>
        <xdr:cNvSpPr txBox="1"/>
      </xdr:nvSpPr>
      <xdr:spPr>
        <a:xfrm>
          <a:off x="2739073" y="8995601"/>
          <a:ext cx="71679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Rain-Fed Only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19</xdr:row>
      <xdr:rowOff>174625</xdr:rowOff>
    </xdr:from>
    <xdr:to>
      <xdr:col>4</xdr:col>
      <xdr:colOff>47626</xdr:colOff>
      <xdr:row>22</xdr:row>
      <xdr:rowOff>6362</xdr:rowOff>
    </xdr:to>
    <xdr:sp macro="" textlink="">
      <xdr:nvSpPr>
        <xdr:cNvPr id="27" name="MC_BR_C_pivot_T_pivot_drought">
          <a:extLst>
            <a:ext uri="{FF2B5EF4-FFF2-40B4-BE49-F238E27FC236}">
              <a16:creationId xmlns:a16="http://schemas.microsoft.com/office/drawing/2014/main" id="{6369FF2C-0160-761E-6175-3EBD224E6B2A}"/>
            </a:ext>
          </a:extLst>
        </xdr:cNvPr>
        <xdr:cNvSpPr/>
      </xdr:nvSpPr>
      <xdr:spPr>
        <a:xfrm>
          <a:off x="4928994" y="3736975"/>
          <a:ext cx="2529082" cy="403237"/>
        </a:xfrm>
        <a:custGeom>
          <a:avLst/>
          <a:gdLst/>
          <a:ahLst/>
          <a:cxnLst/>
          <a:rect l="0" t="0" r="0" b="0"/>
          <a:pathLst>
            <a:path w="2529082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529081" y="0"/>
              </a:lnTo>
              <a:lnTo>
                <a:pt x="2529081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19</xdr:row>
      <xdr:rowOff>99251</xdr:rowOff>
    </xdr:from>
    <xdr:ext cx="665695" cy="182550"/>
    <xdr:sp macro="_xll.MC_OnBranchLabelClick" textlink="">
      <xdr:nvSpPr>
        <xdr:cNvPr id="28" name="MC_BN_C_pivot_T_pivot_drought">
          <a:extLst>
            <a:ext uri="{FF2B5EF4-FFF2-40B4-BE49-F238E27FC236}">
              <a16:creationId xmlns:a16="http://schemas.microsoft.com/office/drawing/2014/main" id="{5D01C0A6-1751-DABE-C4FD-E843B25E8662}"/>
            </a:ext>
          </a:extLst>
        </xdr:cNvPr>
        <xdr:cNvSpPr txBox="1"/>
      </xdr:nvSpPr>
      <xdr:spPr>
        <a:xfrm>
          <a:off x="5139372" y="3661601"/>
          <a:ext cx="6656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Drought Year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21</xdr:row>
      <xdr:rowOff>184139</xdr:rowOff>
    </xdr:from>
    <xdr:to>
      <xdr:col>4</xdr:col>
      <xdr:colOff>47626</xdr:colOff>
      <xdr:row>24</xdr:row>
      <xdr:rowOff>15876</xdr:rowOff>
    </xdr:to>
    <xdr:sp macro="" textlink="">
      <xdr:nvSpPr>
        <xdr:cNvPr id="29" name="MC_BR_C_pivot_T_pivot_normal">
          <a:extLst>
            <a:ext uri="{FF2B5EF4-FFF2-40B4-BE49-F238E27FC236}">
              <a16:creationId xmlns:a16="http://schemas.microsoft.com/office/drawing/2014/main" id="{22FF7C98-F9C4-2D4F-7075-E23E4A24D698}"/>
            </a:ext>
          </a:extLst>
        </xdr:cNvPr>
        <xdr:cNvSpPr/>
      </xdr:nvSpPr>
      <xdr:spPr>
        <a:xfrm>
          <a:off x="4928994" y="4127489"/>
          <a:ext cx="2529082" cy="403237"/>
        </a:xfrm>
        <a:custGeom>
          <a:avLst/>
          <a:gdLst/>
          <a:ahLst/>
          <a:cxnLst/>
          <a:rect l="0" t="0" r="0" b="0"/>
          <a:pathLst>
            <a:path w="2529082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529081" y="371486"/>
              </a:lnTo>
              <a:lnTo>
                <a:pt x="2529081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23</xdr:row>
      <xdr:rowOff>99251</xdr:rowOff>
    </xdr:from>
    <xdr:ext cx="631263" cy="182550"/>
    <xdr:sp macro="_xll.MC_OnBranchLabelClick" textlink="">
      <xdr:nvSpPr>
        <xdr:cNvPr id="30" name="MC_BN_C_pivot_T_pivot_normal">
          <a:extLst>
            <a:ext uri="{FF2B5EF4-FFF2-40B4-BE49-F238E27FC236}">
              <a16:creationId xmlns:a16="http://schemas.microsoft.com/office/drawing/2014/main" id="{0B68480F-FB5A-45E8-AA33-677357A36E37}"/>
            </a:ext>
          </a:extLst>
        </xdr:cNvPr>
        <xdr:cNvSpPr txBox="1"/>
      </xdr:nvSpPr>
      <xdr:spPr>
        <a:xfrm>
          <a:off x="5139372" y="4423601"/>
          <a:ext cx="63126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Normal Year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21</xdr:row>
      <xdr:rowOff>187109</xdr:rowOff>
    </xdr:from>
    <xdr:to>
      <xdr:col>4</xdr:col>
      <xdr:colOff>47626</xdr:colOff>
      <xdr:row>26</xdr:row>
      <xdr:rowOff>15876</xdr:rowOff>
    </xdr:to>
    <xdr:sp macro="" textlink="">
      <xdr:nvSpPr>
        <xdr:cNvPr id="31" name="MC_BR_C_pivot_T_pivot_wet">
          <a:extLst>
            <a:ext uri="{FF2B5EF4-FFF2-40B4-BE49-F238E27FC236}">
              <a16:creationId xmlns:a16="http://schemas.microsoft.com/office/drawing/2014/main" id="{B4CEE057-98A2-D65D-CE10-56AF6FC00E16}"/>
            </a:ext>
          </a:extLst>
        </xdr:cNvPr>
        <xdr:cNvSpPr/>
      </xdr:nvSpPr>
      <xdr:spPr>
        <a:xfrm>
          <a:off x="4928030" y="4130459"/>
          <a:ext cx="2530046" cy="781267"/>
        </a:xfrm>
        <a:custGeom>
          <a:avLst/>
          <a:gdLst/>
          <a:ahLst/>
          <a:cxnLst/>
          <a:rect l="0" t="0" r="0" b="0"/>
          <a:pathLst>
            <a:path w="2530046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530045" y="749516"/>
              </a:lnTo>
              <a:lnTo>
                <a:pt x="2530045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25</xdr:row>
      <xdr:rowOff>99251</xdr:rowOff>
    </xdr:from>
    <xdr:ext cx="483081" cy="182550"/>
    <xdr:sp macro="_xll.MC_OnBranchLabelClick" textlink="">
      <xdr:nvSpPr>
        <xdr:cNvPr id="32" name="MC_BN_C_pivot_T_pivot_wet">
          <a:extLst>
            <a:ext uri="{FF2B5EF4-FFF2-40B4-BE49-F238E27FC236}">
              <a16:creationId xmlns:a16="http://schemas.microsoft.com/office/drawing/2014/main" id="{453A60C9-F154-EEBB-D6E0-458668B968A4}"/>
            </a:ext>
          </a:extLst>
        </xdr:cNvPr>
        <xdr:cNvSpPr txBox="1"/>
      </xdr:nvSpPr>
      <xdr:spPr>
        <a:xfrm>
          <a:off x="5139372" y="4804601"/>
          <a:ext cx="48308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Wet Year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29</xdr:row>
      <xdr:rowOff>184150</xdr:rowOff>
    </xdr:from>
    <xdr:to>
      <xdr:col>4</xdr:col>
      <xdr:colOff>47626</xdr:colOff>
      <xdr:row>32</xdr:row>
      <xdr:rowOff>2545</xdr:rowOff>
    </xdr:to>
    <xdr:sp macro="" textlink="">
      <xdr:nvSpPr>
        <xdr:cNvPr id="33" name="MC_BR_C_drip_T_drip_drought">
          <a:extLst>
            <a:ext uri="{FF2B5EF4-FFF2-40B4-BE49-F238E27FC236}">
              <a16:creationId xmlns:a16="http://schemas.microsoft.com/office/drawing/2014/main" id="{4D72AA61-CAD7-10E1-1DB6-35050CEA96B7}"/>
            </a:ext>
          </a:extLst>
        </xdr:cNvPr>
        <xdr:cNvSpPr/>
      </xdr:nvSpPr>
      <xdr:spPr>
        <a:xfrm>
          <a:off x="4937721" y="5651500"/>
          <a:ext cx="2520355" cy="389895"/>
        </a:xfrm>
        <a:custGeom>
          <a:avLst/>
          <a:gdLst/>
          <a:ahLst/>
          <a:cxnLst/>
          <a:rect l="0" t="0" r="0" b="0"/>
          <a:pathLst>
            <a:path w="2520355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520354" y="0"/>
              </a:lnTo>
              <a:lnTo>
                <a:pt x="2520354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29</xdr:row>
      <xdr:rowOff>99251</xdr:rowOff>
    </xdr:from>
    <xdr:ext cx="665695" cy="182550"/>
    <xdr:sp macro="_xll.MC_OnBranchLabelClick" textlink="">
      <xdr:nvSpPr>
        <xdr:cNvPr id="34" name="MC_BN_C_drip_T_drip_drought">
          <a:extLst>
            <a:ext uri="{FF2B5EF4-FFF2-40B4-BE49-F238E27FC236}">
              <a16:creationId xmlns:a16="http://schemas.microsoft.com/office/drawing/2014/main" id="{DC333E6B-D8BE-E806-65D3-70051C833576}"/>
            </a:ext>
          </a:extLst>
        </xdr:cNvPr>
        <xdr:cNvSpPr txBox="1"/>
      </xdr:nvSpPr>
      <xdr:spPr>
        <a:xfrm>
          <a:off x="5139372" y="5566601"/>
          <a:ext cx="6656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Drought Year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31</xdr:row>
      <xdr:rowOff>187956</xdr:rowOff>
    </xdr:from>
    <xdr:to>
      <xdr:col>4</xdr:col>
      <xdr:colOff>47626</xdr:colOff>
      <xdr:row>34</xdr:row>
      <xdr:rowOff>6351</xdr:rowOff>
    </xdr:to>
    <xdr:sp macro="" textlink="">
      <xdr:nvSpPr>
        <xdr:cNvPr id="35" name="MC_BR_C_drip_T_drip_normal">
          <a:extLst>
            <a:ext uri="{FF2B5EF4-FFF2-40B4-BE49-F238E27FC236}">
              <a16:creationId xmlns:a16="http://schemas.microsoft.com/office/drawing/2014/main" id="{4B785B39-D3E6-A499-AAB6-550DB3E5661E}"/>
            </a:ext>
          </a:extLst>
        </xdr:cNvPr>
        <xdr:cNvSpPr/>
      </xdr:nvSpPr>
      <xdr:spPr>
        <a:xfrm>
          <a:off x="4937721" y="6036306"/>
          <a:ext cx="2520355" cy="389895"/>
        </a:xfrm>
        <a:custGeom>
          <a:avLst/>
          <a:gdLst/>
          <a:ahLst/>
          <a:cxnLst/>
          <a:rect l="0" t="0" r="0" b="0"/>
          <a:pathLst>
            <a:path w="2520355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520354" y="377194"/>
              </a:lnTo>
              <a:lnTo>
                <a:pt x="2520354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33</xdr:row>
      <xdr:rowOff>99251</xdr:rowOff>
    </xdr:from>
    <xdr:ext cx="631263" cy="182550"/>
    <xdr:sp macro="_xll.MC_OnBranchLabelClick" textlink="">
      <xdr:nvSpPr>
        <xdr:cNvPr id="36" name="MC_BN_C_drip_T_drip_normal">
          <a:extLst>
            <a:ext uri="{FF2B5EF4-FFF2-40B4-BE49-F238E27FC236}">
              <a16:creationId xmlns:a16="http://schemas.microsoft.com/office/drawing/2014/main" id="{9FB1879D-CECB-1254-A366-545DAC98E578}"/>
            </a:ext>
          </a:extLst>
        </xdr:cNvPr>
        <xdr:cNvSpPr txBox="1"/>
      </xdr:nvSpPr>
      <xdr:spPr>
        <a:xfrm>
          <a:off x="5139372" y="6328601"/>
          <a:ext cx="63126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Year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31</xdr:row>
      <xdr:rowOff>189143</xdr:rowOff>
    </xdr:from>
    <xdr:to>
      <xdr:col>4</xdr:col>
      <xdr:colOff>47626</xdr:colOff>
      <xdr:row>36</xdr:row>
      <xdr:rowOff>6351</xdr:rowOff>
    </xdr:to>
    <xdr:sp macro="" textlink="">
      <xdr:nvSpPr>
        <xdr:cNvPr id="37" name="MC_BR_C_drip_T_drip_wet">
          <a:extLst>
            <a:ext uri="{FF2B5EF4-FFF2-40B4-BE49-F238E27FC236}">
              <a16:creationId xmlns:a16="http://schemas.microsoft.com/office/drawing/2014/main" id="{D5B860BE-C054-644B-B404-B8465AFAEC5E}"/>
            </a:ext>
          </a:extLst>
        </xdr:cNvPr>
        <xdr:cNvSpPr/>
      </xdr:nvSpPr>
      <xdr:spPr>
        <a:xfrm>
          <a:off x="4937335" y="6037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35</xdr:row>
      <xdr:rowOff>99251</xdr:rowOff>
    </xdr:from>
    <xdr:ext cx="483081" cy="182550"/>
    <xdr:sp macro="_xll.MC_OnBranchLabelClick" textlink="">
      <xdr:nvSpPr>
        <xdr:cNvPr id="38" name="MC_BN_C_drip_T_drip_wet">
          <a:extLst>
            <a:ext uri="{FF2B5EF4-FFF2-40B4-BE49-F238E27FC236}">
              <a16:creationId xmlns:a16="http://schemas.microsoft.com/office/drawing/2014/main" id="{FE6AE026-E821-B968-C152-8AC43DFE2900}"/>
            </a:ext>
          </a:extLst>
        </xdr:cNvPr>
        <xdr:cNvSpPr txBox="1"/>
      </xdr:nvSpPr>
      <xdr:spPr>
        <a:xfrm>
          <a:off x="5139372" y="6709601"/>
          <a:ext cx="48308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Wet Year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37</xdr:row>
      <xdr:rowOff>184150</xdr:rowOff>
    </xdr:from>
    <xdr:to>
      <xdr:col>4</xdr:col>
      <xdr:colOff>47626</xdr:colOff>
      <xdr:row>40</xdr:row>
      <xdr:rowOff>2545</xdr:rowOff>
    </xdr:to>
    <xdr:sp macro="" textlink="">
      <xdr:nvSpPr>
        <xdr:cNvPr id="39" name="MC_BR_C_flood_T_flood_drought">
          <a:extLst>
            <a:ext uri="{FF2B5EF4-FFF2-40B4-BE49-F238E27FC236}">
              <a16:creationId xmlns:a16="http://schemas.microsoft.com/office/drawing/2014/main" id="{0EFF67D6-1E77-8DE8-0D10-65E96138EDE0}"/>
            </a:ext>
          </a:extLst>
        </xdr:cNvPr>
        <xdr:cNvSpPr/>
      </xdr:nvSpPr>
      <xdr:spPr>
        <a:xfrm>
          <a:off x="4937721" y="7175500"/>
          <a:ext cx="2520355" cy="389895"/>
        </a:xfrm>
        <a:custGeom>
          <a:avLst/>
          <a:gdLst/>
          <a:ahLst/>
          <a:cxnLst/>
          <a:rect l="0" t="0" r="0" b="0"/>
          <a:pathLst>
            <a:path w="2520355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520354" y="0"/>
              </a:lnTo>
              <a:lnTo>
                <a:pt x="2520354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37</xdr:row>
      <xdr:rowOff>99251</xdr:rowOff>
    </xdr:from>
    <xdr:ext cx="665695" cy="182550"/>
    <xdr:sp macro="_xll.MC_OnBranchLabelClick" textlink="">
      <xdr:nvSpPr>
        <xdr:cNvPr id="40" name="MC_BN_C_flood_T_flood_drought">
          <a:extLst>
            <a:ext uri="{FF2B5EF4-FFF2-40B4-BE49-F238E27FC236}">
              <a16:creationId xmlns:a16="http://schemas.microsoft.com/office/drawing/2014/main" id="{BB34CA53-F51D-5FE5-B244-7310679F9AF0}"/>
            </a:ext>
          </a:extLst>
        </xdr:cNvPr>
        <xdr:cNvSpPr txBox="1"/>
      </xdr:nvSpPr>
      <xdr:spPr>
        <a:xfrm>
          <a:off x="5139372" y="7090601"/>
          <a:ext cx="6656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Drought Year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39</xdr:row>
      <xdr:rowOff>187956</xdr:rowOff>
    </xdr:from>
    <xdr:to>
      <xdr:col>4</xdr:col>
      <xdr:colOff>47626</xdr:colOff>
      <xdr:row>42</xdr:row>
      <xdr:rowOff>6351</xdr:rowOff>
    </xdr:to>
    <xdr:sp macro="" textlink="">
      <xdr:nvSpPr>
        <xdr:cNvPr id="41" name="MC_BR_C_flood_T_flood_normal">
          <a:extLst>
            <a:ext uri="{FF2B5EF4-FFF2-40B4-BE49-F238E27FC236}">
              <a16:creationId xmlns:a16="http://schemas.microsoft.com/office/drawing/2014/main" id="{6FA38275-ABB0-A556-293B-840DF761A939}"/>
            </a:ext>
          </a:extLst>
        </xdr:cNvPr>
        <xdr:cNvSpPr/>
      </xdr:nvSpPr>
      <xdr:spPr>
        <a:xfrm>
          <a:off x="4937721" y="7560306"/>
          <a:ext cx="2520355" cy="389895"/>
        </a:xfrm>
        <a:custGeom>
          <a:avLst/>
          <a:gdLst/>
          <a:ahLst/>
          <a:cxnLst/>
          <a:rect l="0" t="0" r="0" b="0"/>
          <a:pathLst>
            <a:path w="2520355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520354" y="377194"/>
              </a:lnTo>
              <a:lnTo>
                <a:pt x="2520354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41</xdr:row>
      <xdr:rowOff>99251</xdr:rowOff>
    </xdr:from>
    <xdr:ext cx="631263" cy="182550"/>
    <xdr:sp macro="_xll.MC_OnBranchLabelClick" textlink="">
      <xdr:nvSpPr>
        <xdr:cNvPr id="42" name="MC_BN_C_flood_T_flood_normal">
          <a:extLst>
            <a:ext uri="{FF2B5EF4-FFF2-40B4-BE49-F238E27FC236}">
              <a16:creationId xmlns:a16="http://schemas.microsoft.com/office/drawing/2014/main" id="{EB73B081-3171-8F9D-2EB0-63F2707C784C}"/>
            </a:ext>
          </a:extLst>
        </xdr:cNvPr>
        <xdr:cNvSpPr txBox="1"/>
      </xdr:nvSpPr>
      <xdr:spPr>
        <a:xfrm>
          <a:off x="5139372" y="7852601"/>
          <a:ext cx="63126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Year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39</xdr:row>
      <xdr:rowOff>189143</xdr:rowOff>
    </xdr:from>
    <xdr:to>
      <xdr:col>4</xdr:col>
      <xdr:colOff>47626</xdr:colOff>
      <xdr:row>44</xdr:row>
      <xdr:rowOff>6351</xdr:rowOff>
    </xdr:to>
    <xdr:sp macro="" textlink="">
      <xdr:nvSpPr>
        <xdr:cNvPr id="43" name="MC_BR_C_flood_T_flood_wet">
          <a:extLst>
            <a:ext uri="{FF2B5EF4-FFF2-40B4-BE49-F238E27FC236}">
              <a16:creationId xmlns:a16="http://schemas.microsoft.com/office/drawing/2014/main" id="{33CEE854-3198-810D-CF98-BCDFCB9550BB}"/>
            </a:ext>
          </a:extLst>
        </xdr:cNvPr>
        <xdr:cNvSpPr/>
      </xdr:nvSpPr>
      <xdr:spPr>
        <a:xfrm>
          <a:off x="4937335" y="7561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43</xdr:row>
      <xdr:rowOff>99251</xdr:rowOff>
    </xdr:from>
    <xdr:ext cx="483081" cy="182550"/>
    <xdr:sp macro="_xll.MC_OnBranchLabelClick" textlink="">
      <xdr:nvSpPr>
        <xdr:cNvPr id="44" name="MC_BN_C_flood_T_flood_wet">
          <a:extLst>
            <a:ext uri="{FF2B5EF4-FFF2-40B4-BE49-F238E27FC236}">
              <a16:creationId xmlns:a16="http://schemas.microsoft.com/office/drawing/2014/main" id="{D530965D-F8BD-4EB1-180A-3262B8A52786}"/>
            </a:ext>
          </a:extLst>
        </xdr:cNvPr>
        <xdr:cNvSpPr txBox="1"/>
      </xdr:nvSpPr>
      <xdr:spPr>
        <a:xfrm>
          <a:off x="5139372" y="8233601"/>
          <a:ext cx="48308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Wet Year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45</xdr:row>
      <xdr:rowOff>184150</xdr:rowOff>
    </xdr:from>
    <xdr:to>
      <xdr:col>4</xdr:col>
      <xdr:colOff>47626</xdr:colOff>
      <xdr:row>48</xdr:row>
      <xdr:rowOff>2545</xdr:rowOff>
    </xdr:to>
    <xdr:sp macro="" textlink="">
      <xdr:nvSpPr>
        <xdr:cNvPr id="45" name="MC_BR_C_rainfed_T_rain_drought">
          <a:extLst>
            <a:ext uri="{FF2B5EF4-FFF2-40B4-BE49-F238E27FC236}">
              <a16:creationId xmlns:a16="http://schemas.microsoft.com/office/drawing/2014/main" id="{96C3450F-8A79-3B9D-B74E-D90EAB261D02}"/>
            </a:ext>
          </a:extLst>
        </xdr:cNvPr>
        <xdr:cNvSpPr/>
      </xdr:nvSpPr>
      <xdr:spPr>
        <a:xfrm>
          <a:off x="4937721" y="8699500"/>
          <a:ext cx="2520355" cy="389895"/>
        </a:xfrm>
        <a:custGeom>
          <a:avLst/>
          <a:gdLst/>
          <a:ahLst/>
          <a:cxnLst/>
          <a:rect l="0" t="0" r="0" b="0"/>
          <a:pathLst>
            <a:path w="2520355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520354" y="0"/>
              </a:lnTo>
              <a:lnTo>
                <a:pt x="2520354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45</xdr:row>
      <xdr:rowOff>99251</xdr:rowOff>
    </xdr:from>
    <xdr:ext cx="665695" cy="182550"/>
    <xdr:sp macro="_xll.MC_OnBranchLabelClick" textlink="">
      <xdr:nvSpPr>
        <xdr:cNvPr id="46" name="MC_BN_C_rainfed_T_rain_drought">
          <a:extLst>
            <a:ext uri="{FF2B5EF4-FFF2-40B4-BE49-F238E27FC236}">
              <a16:creationId xmlns:a16="http://schemas.microsoft.com/office/drawing/2014/main" id="{AEBD312A-C5EB-5B7F-7162-622145FF2AC5}"/>
            </a:ext>
          </a:extLst>
        </xdr:cNvPr>
        <xdr:cNvSpPr txBox="1"/>
      </xdr:nvSpPr>
      <xdr:spPr>
        <a:xfrm>
          <a:off x="5139372" y="8614601"/>
          <a:ext cx="6656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Drought Year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47</xdr:row>
      <xdr:rowOff>187956</xdr:rowOff>
    </xdr:from>
    <xdr:to>
      <xdr:col>4</xdr:col>
      <xdr:colOff>47626</xdr:colOff>
      <xdr:row>50</xdr:row>
      <xdr:rowOff>6351</xdr:rowOff>
    </xdr:to>
    <xdr:sp macro="" textlink="">
      <xdr:nvSpPr>
        <xdr:cNvPr id="47" name="MC_BR_C_rainfed_T_rain_normal">
          <a:extLst>
            <a:ext uri="{FF2B5EF4-FFF2-40B4-BE49-F238E27FC236}">
              <a16:creationId xmlns:a16="http://schemas.microsoft.com/office/drawing/2014/main" id="{717F424C-D497-F6D8-F17D-7428B9415889}"/>
            </a:ext>
          </a:extLst>
        </xdr:cNvPr>
        <xdr:cNvSpPr/>
      </xdr:nvSpPr>
      <xdr:spPr>
        <a:xfrm>
          <a:off x="4937721" y="9084306"/>
          <a:ext cx="2520355" cy="389895"/>
        </a:xfrm>
        <a:custGeom>
          <a:avLst/>
          <a:gdLst/>
          <a:ahLst/>
          <a:cxnLst/>
          <a:rect l="0" t="0" r="0" b="0"/>
          <a:pathLst>
            <a:path w="2520355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520354" y="377194"/>
              </a:lnTo>
              <a:lnTo>
                <a:pt x="2520354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49</xdr:row>
      <xdr:rowOff>99251</xdr:rowOff>
    </xdr:from>
    <xdr:ext cx="631263" cy="182550"/>
    <xdr:sp macro="_xll.MC_OnBranchLabelClick" textlink="">
      <xdr:nvSpPr>
        <xdr:cNvPr id="48" name="MC_BN_C_rainfed_T_rain_normal">
          <a:extLst>
            <a:ext uri="{FF2B5EF4-FFF2-40B4-BE49-F238E27FC236}">
              <a16:creationId xmlns:a16="http://schemas.microsoft.com/office/drawing/2014/main" id="{AD0E6DD0-9BEE-397A-0FF1-BC209518DC70}"/>
            </a:ext>
          </a:extLst>
        </xdr:cNvPr>
        <xdr:cNvSpPr txBox="1"/>
      </xdr:nvSpPr>
      <xdr:spPr>
        <a:xfrm>
          <a:off x="5139372" y="9376601"/>
          <a:ext cx="63126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Year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47</xdr:row>
      <xdr:rowOff>189143</xdr:rowOff>
    </xdr:from>
    <xdr:to>
      <xdr:col>4</xdr:col>
      <xdr:colOff>47626</xdr:colOff>
      <xdr:row>52</xdr:row>
      <xdr:rowOff>6351</xdr:rowOff>
    </xdr:to>
    <xdr:sp macro="" textlink="">
      <xdr:nvSpPr>
        <xdr:cNvPr id="49" name="MC_BR_C_rainfed_T_rain_wet">
          <a:extLst>
            <a:ext uri="{FF2B5EF4-FFF2-40B4-BE49-F238E27FC236}">
              <a16:creationId xmlns:a16="http://schemas.microsoft.com/office/drawing/2014/main" id="{F82E285A-159F-13F8-F7CE-B14C53411AEB}"/>
            </a:ext>
          </a:extLst>
        </xdr:cNvPr>
        <xdr:cNvSpPr/>
      </xdr:nvSpPr>
      <xdr:spPr>
        <a:xfrm>
          <a:off x="4937335" y="9085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51</xdr:row>
      <xdr:rowOff>99251</xdr:rowOff>
    </xdr:from>
    <xdr:ext cx="483081" cy="182550"/>
    <xdr:sp macro="_xll.MC_OnBranchLabelClick" textlink="">
      <xdr:nvSpPr>
        <xdr:cNvPr id="50" name="MC_BN_C_rainfed_T_rain_wet">
          <a:extLst>
            <a:ext uri="{FF2B5EF4-FFF2-40B4-BE49-F238E27FC236}">
              <a16:creationId xmlns:a16="http://schemas.microsoft.com/office/drawing/2014/main" id="{7DCECC52-5C03-3FD2-C167-6A71A455BB42}"/>
            </a:ext>
          </a:extLst>
        </xdr:cNvPr>
        <xdr:cNvSpPr txBox="1"/>
      </xdr:nvSpPr>
      <xdr:spPr>
        <a:xfrm>
          <a:off x="5139372" y="9757601"/>
          <a:ext cx="48308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Wet Year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4</xdr:col>
      <xdr:colOff>4763</xdr:colOff>
      <xdr:row>19</xdr:row>
      <xdr:rowOff>109537</xdr:rowOff>
    </xdr:from>
    <xdr:to>
      <xdr:col>4</xdr:col>
      <xdr:colOff>176213</xdr:colOff>
      <xdr:row>20</xdr:row>
      <xdr:rowOff>80962</xdr:rowOff>
    </xdr:to>
    <xdr:sp macro="_xll.MC_OnNodeClick" textlink="">
      <xdr:nvSpPr>
        <xdr:cNvPr id="51" name="MC_T_pivot_drought">
          <a:extLst>
            <a:ext uri="{FF2B5EF4-FFF2-40B4-BE49-F238E27FC236}">
              <a16:creationId xmlns:a16="http://schemas.microsoft.com/office/drawing/2014/main" id="{AB16FEB9-5A51-F512-0F01-3CB699409B93}"/>
            </a:ext>
          </a:extLst>
        </xdr:cNvPr>
        <xdr:cNvSpPr/>
      </xdr:nvSpPr>
      <xdr:spPr>
        <a:xfrm rot="16200000">
          <a:off x="7419975" y="366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21</xdr:row>
      <xdr:rowOff>109538</xdr:rowOff>
    </xdr:from>
    <xdr:to>
      <xdr:col>3</xdr:col>
      <xdr:colOff>180975</xdr:colOff>
      <xdr:row>22</xdr:row>
      <xdr:rowOff>80963</xdr:rowOff>
    </xdr:to>
    <xdr:sp macro="_xll.MC_OnNodeClick" textlink="">
      <xdr:nvSpPr>
        <xdr:cNvPr id="52" name="MC_C_pivot">
          <a:extLst>
            <a:ext uri="{FF2B5EF4-FFF2-40B4-BE49-F238E27FC236}">
              <a16:creationId xmlns:a16="http://schemas.microsoft.com/office/drawing/2014/main" id="{8B942D0D-B9FD-3271-26D1-875D9AB90B35}"/>
            </a:ext>
          </a:extLst>
        </xdr:cNvPr>
        <xdr:cNvSpPr/>
      </xdr:nvSpPr>
      <xdr:spPr>
        <a:xfrm>
          <a:off x="4862513" y="405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23</xdr:row>
      <xdr:rowOff>109537</xdr:rowOff>
    </xdr:from>
    <xdr:to>
      <xdr:col>4</xdr:col>
      <xdr:colOff>176213</xdr:colOff>
      <xdr:row>24</xdr:row>
      <xdr:rowOff>80962</xdr:rowOff>
    </xdr:to>
    <xdr:sp macro="_xll.MC_OnNodeClick" textlink="">
      <xdr:nvSpPr>
        <xdr:cNvPr id="53" name="MC_T_pivot_normal">
          <a:extLst>
            <a:ext uri="{FF2B5EF4-FFF2-40B4-BE49-F238E27FC236}">
              <a16:creationId xmlns:a16="http://schemas.microsoft.com/office/drawing/2014/main" id="{A1B4DC94-BAE7-87F0-7381-791A758917F9}"/>
            </a:ext>
          </a:extLst>
        </xdr:cNvPr>
        <xdr:cNvSpPr/>
      </xdr:nvSpPr>
      <xdr:spPr>
        <a:xfrm rot="16200000">
          <a:off x="7419975" y="442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25</xdr:row>
      <xdr:rowOff>109537</xdr:rowOff>
    </xdr:from>
    <xdr:to>
      <xdr:col>4</xdr:col>
      <xdr:colOff>176213</xdr:colOff>
      <xdr:row>26</xdr:row>
      <xdr:rowOff>80962</xdr:rowOff>
    </xdr:to>
    <xdr:sp macro="_xll.MC_OnNodeClick" textlink="">
      <xdr:nvSpPr>
        <xdr:cNvPr id="54" name="MC_T_pivot_wet">
          <a:extLst>
            <a:ext uri="{FF2B5EF4-FFF2-40B4-BE49-F238E27FC236}">
              <a16:creationId xmlns:a16="http://schemas.microsoft.com/office/drawing/2014/main" id="{7CBDEC2E-99EC-6484-3929-D703DC2D038D}"/>
            </a:ext>
          </a:extLst>
        </xdr:cNvPr>
        <xdr:cNvSpPr/>
      </xdr:nvSpPr>
      <xdr:spPr>
        <a:xfrm rot="16200000">
          <a:off x="7419975" y="481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27</xdr:row>
      <xdr:rowOff>109538</xdr:rowOff>
    </xdr:from>
    <xdr:to>
      <xdr:col>2</xdr:col>
      <xdr:colOff>180975</xdr:colOff>
      <xdr:row>28</xdr:row>
      <xdr:rowOff>80963</xdr:rowOff>
    </xdr:to>
    <xdr:sp macro="_xll.MC_OnNodeClick" textlink="">
      <xdr:nvSpPr>
        <xdr:cNvPr id="55" name="MC_D_root">
          <a:extLst>
            <a:ext uri="{FF2B5EF4-FFF2-40B4-BE49-F238E27FC236}">
              <a16:creationId xmlns:a16="http://schemas.microsoft.com/office/drawing/2014/main" id="{3512FEA1-8D24-6080-9B68-D128131EDFCA}"/>
            </a:ext>
          </a:extLst>
        </xdr:cNvPr>
        <xdr:cNvSpPr/>
      </xdr:nvSpPr>
      <xdr:spPr>
        <a:xfrm>
          <a:off x="2462213" y="5195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29</xdr:row>
      <xdr:rowOff>109537</xdr:rowOff>
    </xdr:from>
    <xdr:to>
      <xdr:col>4</xdr:col>
      <xdr:colOff>176213</xdr:colOff>
      <xdr:row>30</xdr:row>
      <xdr:rowOff>80962</xdr:rowOff>
    </xdr:to>
    <xdr:sp macro="_xll.MC_OnNodeClick" textlink="">
      <xdr:nvSpPr>
        <xdr:cNvPr id="56" name="MC_T_drip_drought">
          <a:extLst>
            <a:ext uri="{FF2B5EF4-FFF2-40B4-BE49-F238E27FC236}">
              <a16:creationId xmlns:a16="http://schemas.microsoft.com/office/drawing/2014/main" id="{00A5CF29-DCEB-71C3-25F2-6FEA5A17D1CB}"/>
            </a:ext>
          </a:extLst>
        </xdr:cNvPr>
        <xdr:cNvSpPr/>
      </xdr:nvSpPr>
      <xdr:spPr>
        <a:xfrm rot="16200000">
          <a:off x="7419975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31</xdr:row>
      <xdr:rowOff>109538</xdr:rowOff>
    </xdr:from>
    <xdr:to>
      <xdr:col>3</xdr:col>
      <xdr:colOff>180975</xdr:colOff>
      <xdr:row>32</xdr:row>
      <xdr:rowOff>80963</xdr:rowOff>
    </xdr:to>
    <xdr:sp macro="_xll.MC_OnNodeClick" textlink="">
      <xdr:nvSpPr>
        <xdr:cNvPr id="57" name="MC_C_drip">
          <a:extLst>
            <a:ext uri="{FF2B5EF4-FFF2-40B4-BE49-F238E27FC236}">
              <a16:creationId xmlns:a16="http://schemas.microsoft.com/office/drawing/2014/main" id="{559AB188-CFE4-D4AD-1745-21164A0C8AF0}"/>
            </a:ext>
          </a:extLst>
        </xdr:cNvPr>
        <xdr:cNvSpPr/>
      </xdr:nvSpPr>
      <xdr:spPr>
        <a:xfrm>
          <a:off x="4862513" y="595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33</xdr:row>
      <xdr:rowOff>109537</xdr:rowOff>
    </xdr:from>
    <xdr:to>
      <xdr:col>4</xdr:col>
      <xdr:colOff>176213</xdr:colOff>
      <xdr:row>34</xdr:row>
      <xdr:rowOff>80962</xdr:rowOff>
    </xdr:to>
    <xdr:sp macro="_xll.MC_OnNodeClick" textlink="">
      <xdr:nvSpPr>
        <xdr:cNvPr id="58" name="MC_T_drip_normal">
          <a:extLst>
            <a:ext uri="{FF2B5EF4-FFF2-40B4-BE49-F238E27FC236}">
              <a16:creationId xmlns:a16="http://schemas.microsoft.com/office/drawing/2014/main" id="{4CD1C866-28FF-8A66-761A-E587E5833FEE}"/>
            </a:ext>
          </a:extLst>
        </xdr:cNvPr>
        <xdr:cNvSpPr/>
      </xdr:nvSpPr>
      <xdr:spPr>
        <a:xfrm rot="16200000">
          <a:off x="7419975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35</xdr:row>
      <xdr:rowOff>109537</xdr:rowOff>
    </xdr:from>
    <xdr:to>
      <xdr:col>4</xdr:col>
      <xdr:colOff>176213</xdr:colOff>
      <xdr:row>36</xdr:row>
      <xdr:rowOff>80962</xdr:rowOff>
    </xdr:to>
    <xdr:sp macro="_xll.MC_OnNodeClick" textlink="">
      <xdr:nvSpPr>
        <xdr:cNvPr id="59" name="MC_T_drip_wet">
          <a:extLst>
            <a:ext uri="{FF2B5EF4-FFF2-40B4-BE49-F238E27FC236}">
              <a16:creationId xmlns:a16="http://schemas.microsoft.com/office/drawing/2014/main" id="{B1BB094D-9F47-9625-AE12-6D61AF950A75}"/>
            </a:ext>
          </a:extLst>
        </xdr:cNvPr>
        <xdr:cNvSpPr/>
      </xdr:nvSpPr>
      <xdr:spPr>
        <a:xfrm rot="16200000">
          <a:off x="7419975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37</xdr:row>
      <xdr:rowOff>109537</xdr:rowOff>
    </xdr:from>
    <xdr:to>
      <xdr:col>4</xdr:col>
      <xdr:colOff>176213</xdr:colOff>
      <xdr:row>38</xdr:row>
      <xdr:rowOff>80962</xdr:rowOff>
    </xdr:to>
    <xdr:sp macro="_xll.MC_OnNodeClick" textlink="">
      <xdr:nvSpPr>
        <xdr:cNvPr id="60" name="MC_T_flood_drought">
          <a:extLst>
            <a:ext uri="{FF2B5EF4-FFF2-40B4-BE49-F238E27FC236}">
              <a16:creationId xmlns:a16="http://schemas.microsoft.com/office/drawing/2014/main" id="{2A39EC78-1970-51E1-DFE8-85B9AFC3C7E8}"/>
            </a:ext>
          </a:extLst>
        </xdr:cNvPr>
        <xdr:cNvSpPr/>
      </xdr:nvSpPr>
      <xdr:spPr>
        <a:xfrm rot="16200000">
          <a:off x="7419975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39</xdr:row>
      <xdr:rowOff>109538</xdr:rowOff>
    </xdr:from>
    <xdr:to>
      <xdr:col>3</xdr:col>
      <xdr:colOff>180975</xdr:colOff>
      <xdr:row>40</xdr:row>
      <xdr:rowOff>80963</xdr:rowOff>
    </xdr:to>
    <xdr:sp macro="_xll.MC_OnNodeClick" textlink="">
      <xdr:nvSpPr>
        <xdr:cNvPr id="61" name="MC_C_flood">
          <a:extLst>
            <a:ext uri="{FF2B5EF4-FFF2-40B4-BE49-F238E27FC236}">
              <a16:creationId xmlns:a16="http://schemas.microsoft.com/office/drawing/2014/main" id="{3A3E282D-0338-C5A4-0065-31351177AE20}"/>
            </a:ext>
          </a:extLst>
        </xdr:cNvPr>
        <xdr:cNvSpPr/>
      </xdr:nvSpPr>
      <xdr:spPr>
        <a:xfrm>
          <a:off x="4862513" y="748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41</xdr:row>
      <xdr:rowOff>109537</xdr:rowOff>
    </xdr:from>
    <xdr:to>
      <xdr:col>4</xdr:col>
      <xdr:colOff>176213</xdr:colOff>
      <xdr:row>42</xdr:row>
      <xdr:rowOff>80962</xdr:rowOff>
    </xdr:to>
    <xdr:sp macro="_xll.MC_OnNodeClick" textlink="">
      <xdr:nvSpPr>
        <xdr:cNvPr id="62" name="MC_T_flood_normal">
          <a:extLst>
            <a:ext uri="{FF2B5EF4-FFF2-40B4-BE49-F238E27FC236}">
              <a16:creationId xmlns:a16="http://schemas.microsoft.com/office/drawing/2014/main" id="{841E3C5E-C338-E044-636E-DEDA69CD16DA}"/>
            </a:ext>
          </a:extLst>
        </xdr:cNvPr>
        <xdr:cNvSpPr/>
      </xdr:nvSpPr>
      <xdr:spPr>
        <a:xfrm rot="16200000">
          <a:off x="7419975" y="785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43</xdr:row>
      <xdr:rowOff>109537</xdr:rowOff>
    </xdr:from>
    <xdr:to>
      <xdr:col>4</xdr:col>
      <xdr:colOff>176213</xdr:colOff>
      <xdr:row>44</xdr:row>
      <xdr:rowOff>80962</xdr:rowOff>
    </xdr:to>
    <xdr:sp macro="_xll.MC_OnNodeClick" textlink="">
      <xdr:nvSpPr>
        <xdr:cNvPr id="63" name="MC_T_flood_wet">
          <a:extLst>
            <a:ext uri="{FF2B5EF4-FFF2-40B4-BE49-F238E27FC236}">
              <a16:creationId xmlns:a16="http://schemas.microsoft.com/office/drawing/2014/main" id="{7B253CCE-5B81-C69F-8A72-F2DC94285379}"/>
            </a:ext>
          </a:extLst>
        </xdr:cNvPr>
        <xdr:cNvSpPr/>
      </xdr:nvSpPr>
      <xdr:spPr>
        <a:xfrm rot="16200000">
          <a:off x="7419975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45</xdr:row>
      <xdr:rowOff>109537</xdr:rowOff>
    </xdr:from>
    <xdr:to>
      <xdr:col>4</xdr:col>
      <xdr:colOff>176213</xdr:colOff>
      <xdr:row>46</xdr:row>
      <xdr:rowOff>80962</xdr:rowOff>
    </xdr:to>
    <xdr:sp macro="_xll.MC_OnNodeClick" textlink="">
      <xdr:nvSpPr>
        <xdr:cNvPr id="64" name="MC_T_rain_drought">
          <a:extLst>
            <a:ext uri="{FF2B5EF4-FFF2-40B4-BE49-F238E27FC236}">
              <a16:creationId xmlns:a16="http://schemas.microsoft.com/office/drawing/2014/main" id="{AFF06681-914F-2936-0386-E43D6E39FA5A}"/>
            </a:ext>
          </a:extLst>
        </xdr:cNvPr>
        <xdr:cNvSpPr/>
      </xdr:nvSpPr>
      <xdr:spPr>
        <a:xfrm rot="16200000">
          <a:off x="7419975" y="862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47</xdr:row>
      <xdr:rowOff>109538</xdr:rowOff>
    </xdr:from>
    <xdr:to>
      <xdr:col>3</xdr:col>
      <xdr:colOff>180975</xdr:colOff>
      <xdr:row>48</xdr:row>
      <xdr:rowOff>80963</xdr:rowOff>
    </xdr:to>
    <xdr:sp macro="_xll.MC_OnNodeClick" textlink="">
      <xdr:nvSpPr>
        <xdr:cNvPr id="65" name="MC_C_rainfed">
          <a:extLst>
            <a:ext uri="{FF2B5EF4-FFF2-40B4-BE49-F238E27FC236}">
              <a16:creationId xmlns:a16="http://schemas.microsoft.com/office/drawing/2014/main" id="{8E9566C1-D0C8-6323-77AA-D373AD9984BC}"/>
            </a:ext>
          </a:extLst>
        </xdr:cNvPr>
        <xdr:cNvSpPr/>
      </xdr:nvSpPr>
      <xdr:spPr>
        <a:xfrm>
          <a:off x="4862513" y="900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49</xdr:row>
      <xdr:rowOff>109537</xdr:rowOff>
    </xdr:from>
    <xdr:to>
      <xdr:col>4</xdr:col>
      <xdr:colOff>176213</xdr:colOff>
      <xdr:row>50</xdr:row>
      <xdr:rowOff>80962</xdr:rowOff>
    </xdr:to>
    <xdr:sp macro="_xll.MC_OnNodeClick" textlink="">
      <xdr:nvSpPr>
        <xdr:cNvPr id="66" name="MC_T_rain_normal">
          <a:extLst>
            <a:ext uri="{FF2B5EF4-FFF2-40B4-BE49-F238E27FC236}">
              <a16:creationId xmlns:a16="http://schemas.microsoft.com/office/drawing/2014/main" id="{C56A9385-A475-F8A3-D54A-14CF1B087132}"/>
            </a:ext>
          </a:extLst>
        </xdr:cNvPr>
        <xdr:cNvSpPr/>
      </xdr:nvSpPr>
      <xdr:spPr>
        <a:xfrm rot="16200000">
          <a:off x="7419975" y="938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51</xdr:row>
      <xdr:rowOff>109537</xdr:rowOff>
    </xdr:from>
    <xdr:to>
      <xdr:col>4</xdr:col>
      <xdr:colOff>176213</xdr:colOff>
      <xdr:row>52</xdr:row>
      <xdr:rowOff>80962</xdr:rowOff>
    </xdr:to>
    <xdr:sp macro="_xll.MC_OnNodeClick" textlink="">
      <xdr:nvSpPr>
        <xdr:cNvPr id="67" name="MC_T_rain_wet">
          <a:extLst>
            <a:ext uri="{FF2B5EF4-FFF2-40B4-BE49-F238E27FC236}">
              <a16:creationId xmlns:a16="http://schemas.microsoft.com/office/drawing/2014/main" id="{F21466CB-44E2-6647-2360-1223AAD0F6F4}"/>
            </a:ext>
          </a:extLst>
        </xdr:cNvPr>
        <xdr:cNvSpPr/>
      </xdr:nvSpPr>
      <xdr:spPr>
        <a:xfrm rot="16200000">
          <a:off x="7419975" y="976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14EE8-328B-43AB-8078-9C27119B3B36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941FC-63A9-4CE4-800B-8209FFB8ECDA}">
  <dimension ref="A1:AN1"/>
  <sheetViews>
    <sheetView workbookViewId="0"/>
  </sheetViews>
  <sheetFormatPr defaultRowHeight="14.25" x14ac:dyDescent="0.45"/>
  <sheetData>
    <row r="1" spans="1:40" x14ac:dyDescent="0.45">
      <c r="A1">
        <f>MC_Tree_1!MC_BP_C_drip_T_drip_drought</f>
        <v>0.25</v>
      </c>
      <c r="B1">
        <f>MC_Tree_1!MC_BV_C_drip_T_drip_drought</f>
        <v>6005520</v>
      </c>
      <c r="C1">
        <f>MC_Tree_1!MC_BP_C_drip_T_drip_normal</f>
        <v>0.5</v>
      </c>
      <c r="D1">
        <f>MC_Tree_1!MC_BV_C_drip_T_drip_normal</f>
        <v>6091920</v>
      </c>
      <c r="E1">
        <f>MC_Tree_1!MC_BP_C_drip_T_drip_wet</f>
        <v>0.25</v>
      </c>
      <c r="F1">
        <f>MC_Tree_1!MC_BV_C_drip_T_drip_wet</f>
        <v>5873040</v>
      </c>
      <c r="G1">
        <f>MC_Tree_1!MC_BP_C_flood_T_flood_drought</f>
        <v>0.25</v>
      </c>
      <c r="H1">
        <f>MC_Tree_1!MC_BV_C_flood_T_flood_drought</f>
        <v>2399900</v>
      </c>
      <c r="I1">
        <f>MC_Tree_1!MC_BP_C_flood_T_flood_normal</f>
        <v>0.5</v>
      </c>
      <c r="J1">
        <f>MC_Tree_1!MC_BV_C_flood_T_flood_normal</f>
        <v>4601500</v>
      </c>
      <c r="K1">
        <f>MC_Tree_1!MC_BP_C_flood_T_flood_wet</f>
        <v>0.25</v>
      </c>
      <c r="L1">
        <f>MC_Tree_1!MC_BV_C_flood_T_flood_wet</f>
        <v>3390300</v>
      </c>
      <c r="M1">
        <f>MC_Tree_1!MC_BP_C_pivot_T_pivot_drought</f>
        <v>0.25</v>
      </c>
      <c r="N1">
        <f>MC_Tree_1!MC_BV_C_pivot_T_pivot_drought</f>
        <v>6156600</v>
      </c>
      <c r="O1">
        <f>MC_Tree_1!MC_BP_C_pivot_T_pivot_normal</f>
        <v>0.5</v>
      </c>
      <c r="P1">
        <f>MC_Tree_1!MC_BV_C_pivot_T_pivot_normal</f>
        <v>6252600</v>
      </c>
      <c r="Q1">
        <f>MC_Tree_1!MC_BP_C_pivot_T_pivot_wet</f>
        <v>0.25</v>
      </c>
      <c r="R1">
        <f>MC_Tree_1!MC_BV_C_pivot_T_pivot_wet</f>
        <v>6396600</v>
      </c>
      <c r="S1">
        <f>MC_Tree_1!MC_BP_C_rainfed_T_rain_drought</f>
        <v>0.25</v>
      </c>
      <c r="T1">
        <f>MC_Tree_1!MC_BV_C_rainfed_T_rain_drought</f>
        <v>1763200</v>
      </c>
      <c r="U1">
        <f>MC_Tree_1!MC_BP_C_rainfed_T_rain_normal</f>
        <v>0.5</v>
      </c>
      <c r="V1">
        <f>MC_Tree_1!MC_BV_C_rainfed_T_rain_normal</f>
        <v>3526400</v>
      </c>
      <c r="W1">
        <f>MC_Tree_1!MC_BP_C_rainfed_T_rain_wet</f>
        <v>0.25</v>
      </c>
      <c r="X1">
        <f>MC_Tree_1!MC_BV_C_rainfed_T_rain_wet</f>
        <v>3879040</v>
      </c>
      <c r="Y1">
        <f>MC_Tree_1!MC_BV_D_root_C_pivot</f>
        <v>-118000</v>
      </c>
      <c r="Z1">
        <f>MC_Tree_1!MC_BV_D_root_C_drip</f>
        <v>-801000</v>
      </c>
      <c r="AA1">
        <f>MC_Tree_1!MC_BV_D_root_C_flood</f>
        <v>-23000</v>
      </c>
      <c r="AB1">
        <f>MC_Tree_1!MC_BV_D_root_C_rainfed</f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0</v>
      </c>
      <c r="AI1">
        <v>0</v>
      </c>
      <c r="AJ1">
        <v>0</v>
      </c>
      <c r="AK1">
        <v>0</v>
      </c>
      <c r="AL1">
        <v>0</v>
      </c>
      <c r="AM1">
        <v>0</v>
      </c>
      <c r="AN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BB898-DF3F-4412-BEED-AD6E98018EAB}">
  <dimension ref="B2:B37"/>
  <sheetViews>
    <sheetView tabSelected="1" workbookViewId="0"/>
  </sheetViews>
  <sheetFormatPr defaultRowHeight="14.25" x14ac:dyDescent="0.45"/>
  <cols>
    <col min="1" max="1" width="3.59765625" customWidth="1"/>
    <col min="2" max="2" width="75.59765625" customWidth="1"/>
    <col min="3" max="3" width="16.59765625" customWidth="1"/>
    <col min="4" max="4" width="45.59765625" customWidth="1"/>
  </cols>
  <sheetData>
    <row r="2" spans="2:2" ht="21" x14ac:dyDescent="0.65">
      <c r="B2" s="17" t="s">
        <v>49</v>
      </c>
    </row>
    <row r="3" spans="2:2" x14ac:dyDescent="0.45">
      <c r="B3" s="11" t="s">
        <v>50</v>
      </c>
    </row>
    <row r="5" spans="2:2" ht="15.75" x14ac:dyDescent="0.5">
      <c r="B5" s="18" t="s">
        <v>51</v>
      </c>
    </row>
    <row r="7" spans="2:2" x14ac:dyDescent="0.45">
      <c r="B7" t="s">
        <v>52</v>
      </c>
    </row>
    <row r="8" spans="2:2" x14ac:dyDescent="0.45">
      <c r="B8" t="s">
        <v>53</v>
      </c>
    </row>
    <row r="9" spans="2:2" x14ac:dyDescent="0.45">
      <c r="B9" t="s">
        <v>54</v>
      </c>
    </row>
    <row r="10" spans="2:2" x14ac:dyDescent="0.45">
      <c r="B10" t="s">
        <v>55</v>
      </c>
    </row>
    <row r="12" spans="2:2" x14ac:dyDescent="0.45">
      <c r="B12" s="10" t="s">
        <v>56</v>
      </c>
    </row>
    <row r="13" spans="2:2" x14ac:dyDescent="0.45">
      <c r="B13" s="10" t="s">
        <v>57</v>
      </c>
    </row>
    <row r="14" spans="2:2" x14ac:dyDescent="0.45">
      <c r="B14" s="10" t="s">
        <v>58</v>
      </c>
    </row>
    <row r="15" spans="2:2" x14ac:dyDescent="0.45">
      <c r="B15" s="10" t="s">
        <v>59</v>
      </c>
    </row>
    <row r="17" spans="2:2" ht="15.75" x14ac:dyDescent="0.5">
      <c r="B17" s="18" t="s">
        <v>60</v>
      </c>
    </row>
    <row r="19" spans="2:2" x14ac:dyDescent="0.45">
      <c r="B19" t="s">
        <v>61</v>
      </c>
    </row>
    <row r="20" spans="2:2" x14ac:dyDescent="0.45">
      <c r="B20" t="s">
        <v>62</v>
      </c>
    </row>
    <row r="21" spans="2:2" x14ac:dyDescent="0.45">
      <c r="B21" t="s">
        <v>63</v>
      </c>
    </row>
    <row r="22" spans="2:2" x14ac:dyDescent="0.45">
      <c r="B22" t="s">
        <v>64</v>
      </c>
    </row>
    <row r="24" spans="2:2" x14ac:dyDescent="0.45">
      <c r="B24" s="8" t="s">
        <v>65</v>
      </c>
    </row>
    <row r="25" spans="2:2" x14ac:dyDescent="0.45">
      <c r="B25" s="10" t="s">
        <v>66</v>
      </c>
    </row>
    <row r="26" spans="2:2" x14ac:dyDescent="0.45">
      <c r="B26" s="10" t="s">
        <v>67</v>
      </c>
    </row>
    <row r="27" spans="2:2" x14ac:dyDescent="0.45">
      <c r="B27" s="10" t="s">
        <v>68</v>
      </c>
    </row>
    <row r="28" spans="2:2" x14ac:dyDescent="0.45">
      <c r="B28" s="10" t="s">
        <v>69</v>
      </c>
    </row>
    <row r="29" spans="2:2" x14ac:dyDescent="0.45">
      <c r="B29" s="10" t="s">
        <v>70</v>
      </c>
    </row>
    <row r="30" spans="2:2" x14ac:dyDescent="0.45">
      <c r="B30" s="10" t="s">
        <v>71</v>
      </c>
    </row>
    <row r="32" spans="2:2" ht="15.75" x14ac:dyDescent="0.5">
      <c r="B32" s="18" t="s">
        <v>72</v>
      </c>
    </row>
    <row r="34" spans="2:2" x14ac:dyDescent="0.45">
      <c r="B34" t="s">
        <v>73</v>
      </c>
    </row>
    <row r="35" spans="2:2" x14ac:dyDescent="0.45">
      <c r="B35" t="s">
        <v>74</v>
      </c>
    </row>
    <row r="36" spans="2:2" x14ac:dyDescent="0.45">
      <c r="B36" t="s">
        <v>75</v>
      </c>
    </row>
    <row r="37" spans="2:2" x14ac:dyDescent="0.45">
      <c r="B37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9F626-99F1-4659-B660-0B7EE2A37C61}">
  <dimension ref="B2:E56"/>
  <sheetViews>
    <sheetView showGridLines="0" workbookViewId="0"/>
  </sheetViews>
  <sheetFormatPr defaultRowHeight="14.25" x14ac:dyDescent="0.45"/>
  <cols>
    <col min="1" max="1" width="8.59765625" customWidth="1"/>
    <col min="2" max="2" width="25.73046875" customWidth="1"/>
    <col min="3" max="3" width="33.59765625" customWidth="1"/>
    <col min="4" max="4" width="35.796875" customWidth="1"/>
    <col min="5" max="5" width="32.19921875" customWidth="1"/>
  </cols>
  <sheetData>
    <row r="2" spans="2:5" ht="15" customHeight="1" x14ac:dyDescent="0.55000000000000004">
      <c r="B2" s="9" t="s">
        <v>6</v>
      </c>
    </row>
    <row r="3" spans="2:5" ht="15" customHeight="1" x14ac:dyDescent="0.45">
      <c r="B3" s="11" t="s">
        <v>7</v>
      </c>
    </row>
    <row r="4" spans="2:5" ht="15" customHeight="1" x14ac:dyDescent="0.45"/>
    <row r="5" spans="2:5" ht="15" customHeight="1" x14ac:dyDescent="0.45">
      <c r="B5" s="12" t="s">
        <v>8</v>
      </c>
      <c r="C5" s="12" t="s">
        <v>9</v>
      </c>
      <c r="D5" s="12" t="s">
        <v>10</v>
      </c>
      <c r="E5" s="12" t="s">
        <v>11</v>
      </c>
    </row>
    <row r="6" spans="2:5" ht="15" customHeight="1" x14ac:dyDescent="0.45">
      <c r="B6" s="13" t="s">
        <v>12</v>
      </c>
      <c r="C6" s="14">
        <v>25000</v>
      </c>
      <c r="D6" s="13" t="s">
        <v>13</v>
      </c>
      <c r="E6" s="13" t="s">
        <v>14</v>
      </c>
    </row>
    <row r="7" spans="2:5" ht="15" customHeight="1" x14ac:dyDescent="0.45">
      <c r="B7" s="13" t="s">
        <v>15</v>
      </c>
      <c r="C7" s="14">
        <v>8000</v>
      </c>
      <c r="D7" s="13" t="s">
        <v>13</v>
      </c>
      <c r="E7" s="13" t="s">
        <v>16</v>
      </c>
    </row>
    <row r="8" spans="2:5" ht="15" customHeight="1" x14ac:dyDescent="0.45">
      <c r="B8" s="13" t="s">
        <v>17</v>
      </c>
      <c r="C8" s="14">
        <v>50</v>
      </c>
      <c r="D8" s="13" t="s">
        <v>18</v>
      </c>
      <c r="E8" s="13" t="s">
        <v>19</v>
      </c>
    </row>
    <row r="9" spans="2:5" ht="15" customHeight="1" x14ac:dyDescent="0.45">
      <c r="B9" s="13" t="s">
        <v>20</v>
      </c>
      <c r="C9" s="15">
        <v>180</v>
      </c>
      <c r="D9" s="13" t="s">
        <v>21</v>
      </c>
      <c r="E9" s="13" t="s">
        <v>22</v>
      </c>
    </row>
    <row r="10" spans="2:5" ht="15" customHeight="1" x14ac:dyDescent="0.45">
      <c r="B10" s="13" t="s">
        <v>23</v>
      </c>
      <c r="C10" s="15">
        <v>95</v>
      </c>
      <c r="D10" s="13" t="s">
        <v>21</v>
      </c>
      <c r="E10" s="13" t="s">
        <v>24</v>
      </c>
    </row>
    <row r="11" spans="2:5" ht="15" customHeight="1" x14ac:dyDescent="0.45">
      <c r="B11" s="13" t="s">
        <v>25</v>
      </c>
      <c r="C11" s="14">
        <v>5.8</v>
      </c>
      <c r="D11" s="13" t="s">
        <v>26</v>
      </c>
      <c r="E11" s="13" t="s">
        <v>27</v>
      </c>
    </row>
    <row r="12" spans="2:5" ht="15" customHeight="1" x14ac:dyDescent="0.45">
      <c r="B12" s="13" t="s">
        <v>28</v>
      </c>
      <c r="C12" s="15">
        <v>640</v>
      </c>
      <c r="D12" s="13" t="s">
        <v>29</v>
      </c>
      <c r="E12" s="13" t="s">
        <v>30</v>
      </c>
    </row>
    <row r="13" spans="2:5" ht="15" customHeight="1" x14ac:dyDescent="0.45">
      <c r="B13" s="13" t="s">
        <v>31</v>
      </c>
      <c r="C13" s="14">
        <v>4500</v>
      </c>
      <c r="D13" s="13" t="s">
        <v>32</v>
      </c>
      <c r="E13" s="13" t="s">
        <v>33</v>
      </c>
    </row>
    <row r="14" spans="2:5" ht="15" customHeight="1" x14ac:dyDescent="0.45">
      <c r="B14" s="13" t="s">
        <v>34</v>
      </c>
      <c r="C14" s="14">
        <v>85000</v>
      </c>
      <c r="D14" s="13" t="s">
        <v>13</v>
      </c>
      <c r="E14" s="13" t="s">
        <v>35</v>
      </c>
    </row>
    <row r="15" spans="2:5" x14ac:dyDescent="0.45">
      <c r="B15" s="13" t="s">
        <v>36</v>
      </c>
      <c r="C15" s="14">
        <v>1200</v>
      </c>
      <c r="D15" s="13" t="s">
        <v>37</v>
      </c>
      <c r="E15" s="13" t="s">
        <v>38</v>
      </c>
    </row>
    <row r="16" spans="2:5" x14ac:dyDescent="0.45">
      <c r="B16" s="13" t="s">
        <v>39</v>
      </c>
      <c r="C16" s="16">
        <v>1.5</v>
      </c>
      <c r="D16" s="13" t="s">
        <v>40</v>
      </c>
      <c r="E16" s="13" t="s">
        <v>41</v>
      </c>
    </row>
    <row r="17" spans="2:5" x14ac:dyDescent="0.45">
      <c r="B17" s="13" t="s">
        <v>42</v>
      </c>
      <c r="C17" s="16">
        <v>0.9</v>
      </c>
      <c r="D17" s="13" t="s">
        <v>40</v>
      </c>
      <c r="E17" s="13" t="s">
        <v>43</v>
      </c>
    </row>
    <row r="18" spans="2:5" x14ac:dyDescent="0.45">
      <c r="B18" s="13" t="s">
        <v>44</v>
      </c>
      <c r="C18" s="15">
        <v>10</v>
      </c>
      <c r="D18" s="13" t="s">
        <v>45</v>
      </c>
      <c r="E18" s="13" t="s">
        <v>46</v>
      </c>
    </row>
    <row r="19" spans="2:5" x14ac:dyDescent="0.45">
      <c r="B19" s="13" t="s">
        <v>47</v>
      </c>
      <c r="C19" s="14">
        <v>15000</v>
      </c>
      <c r="D19" s="13" t="s">
        <v>13</v>
      </c>
      <c r="E19" s="13" t="s">
        <v>48</v>
      </c>
    </row>
    <row r="20" spans="2:5" ht="15" customHeight="1" x14ac:dyDescent="0.45">
      <c r="D20" s="5">
        <v>0.25</v>
      </c>
      <c r="E20" s="1">
        <f>_xll.MC_NodeProbability(_MC_Calc_1,"T_pivot_drought")</f>
        <v>0.25</v>
      </c>
    </row>
    <row r="21" spans="2:5" ht="15" customHeight="1" x14ac:dyDescent="0.45">
      <c r="D21" s="7">
        <f>(YieldIrrigated*CropPrice*Acres-WaterCostPerAF*WaterUsePivot*Acres-MaintCostYear)*AnalysisPeriod</f>
        <v>6156600</v>
      </c>
      <c r="E21" s="6">
        <f>_xll.MC_NodeValue(_MC_Calc_1,"T_pivot_drought")</f>
        <v>6038600</v>
      </c>
    </row>
    <row r="22" spans="2:5" ht="15" customHeight="1" x14ac:dyDescent="0.45">
      <c r="C22" s="4" t="str">
        <f>_xll.MC_NodeDecision(_MC_Calc_1,"C_pivot")</f>
        <v>optimal</v>
      </c>
      <c r="D22" s="2" t="s">
        <v>1</v>
      </c>
    </row>
    <row r="23" spans="2:5" ht="15" customHeight="1" x14ac:dyDescent="0.45">
      <c r="C23" s="7">
        <f>-WellDrillingCost-PumpCost-PivotCost</f>
        <v>-118000</v>
      </c>
      <c r="D23" s="6">
        <f>_xll.MC_NodeValue(_MC_Calc_1,"C_pivot")</f>
        <v>6146600</v>
      </c>
    </row>
    <row r="24" spans="2:5" ht="15" customHeight="1" x14ac:dyDescent="0.45">
      <c r="D24" s="5">
        <v>0.5</v>
      </c>
      <c r="E24" s="1">
        <f>_xll.MC_NodeProbability(_MC_Calc_1,"T_pivot_normal")</f>
        <v>0.5</v>
      </c>
    </row>
    <row r="25" spans="2:5" ht="15" customHeight="1" x14ac:dyDescent="0.45">
      <c r="D25" s="7">
        <f>(YieldIrrigated*CropPrice*Acres-WaterCostPerAF*WaterUsePivot*Acres*0.8-MaintCostYear)*AnalysisPeriod</f>
        <v>6252600</v>
      </c>
      <c r="E25" s="6">
        <f>_xll.MC_NodeValue(_MC_Calc_1,"T_pivot_normal")</f>
        <v>6134600</v>
      </c>
    </row>
    <row r="26" spans="2:5" ht="15" customHeight="1" x14ac:dyDescent="0.45">
      <c r="D26" s="5">
        <v>0.25</v>
      </c>
      <c r="E26" s="1">
        <f>_xll.MC_NodeProbability(_MC_Calc_1,"T_pivot_wet")</f>
        <v>0.25</v>
      </c>
    </row>
    <row r="27" spans="2:5" ht="15" customHeight="1" x14ac:dyDescent="0.45">
      <c r="D27" s="7">
        <f>(YieldIrrigated*CropPrice*Acres-WaterCostPerAF*WaterUsePivot*Acres*0.5-MaintCostYear)*AnalysisPeriod</f>
        <v>6396600</v>
      </c>
      <c r="E27" s="6">
        <f>_xll.MC_NodeValue(_MC_Calc_1,"T_pivot_wet")</f>
        <v>6278600</v>
      </c>
    </row>
    <row r="28" spans="2:5" ht="15" customHeight="1" x14ac:dyDescent="0.45">
      <c r="C28" s="3" t="s">
        <v>2</v>
      </c>
    </row>
    <row r="29" spans="2:5" ht="15" customHeight="1" x14ac:dyDescent="0.45">
      <c r="C29" s="6">
        <f>_xll.MC_NodeValue(_MC_Calc_1,"D_root")</f>
        <v>6146600</v>
      </c>
    </row>
    <row r="30" spans="2:5" ht="15" customHeight="1" x14ac:dyDescent="0.45">
      <c r="D30" s="5">
        <v>0.25</v>
      </c>
      <c r="E30" s="1">
        <f>_xll.MC_NodeProbability(_MC_Calc_1,"T_drip_drought")</f>
        <v>0.25</v>
      </c>
    </row>
    <row r="31" spans="2:5" ht="15" customHeight="1" x14ac:dyDescent="0.45">
      <c r="D31" s="7">
        <f>(YieldIrrigated*0.95*CropPrice*Acres-WaterCostPerAF*WaterUseDrip*Acres-MaintCostYear*1.2)*AnalysisPeriod</f>
        <v>6005520</v>
      </c>
      <c r="E31" s="6">
        <f>_xll.MC_NodeValue(_MC_Calc_1,"T_drip_drought")</f>
        <v>5204520</v>
      </c>
    </row>
    <row r="32" spans="2:5" ht="15" customHeight="1" x14ac:dyDescent="0.45">
      <c r="C32" s="4" t="str">
        <f>_xll.MC_NodeDecision(_MC_Calc_1,"C_drip")</f>
        <v/>
      </c>
      <c r="D32" s="2" t="s">
        <v>3</v>
      </c>
    </row>
    <row r="33" spans="3:5" ht="15" customHeight="1" x14ac:dyDescent="0.45">
      <c r="C33" s="7">
        <f>-WellDrillingCost-PumpCost-DripCostPerAcre*Acres</f>
        <v>-801000</v>
      </c>
      <c r="D33" s="6">
        <f>_xll.MC_NodeValue(_MC_Calc_1,"C_drip")</f>
        <v>5214600</v>
      </c>
    </row>
    <row r="34" spans="3:5" ht="15" customHeight="1" x14ac:dyDescent="0.45">
      <c r="D34" s="5">
        <v>0.5</v>
      </c>
      <c r="E34" s="1">
        <f>_xll.MC_NodeProbability(_MC_Calc_1,"T_drip_normal")</f>
        <v>0.5</v>
      </c>
    </row>
    <row r="35" spans="3:5" ht="15" customHeight="1" x14ac:dyDescent="0.45">
      <c r="D35" s="7">
        <f>(YieldIrrigated*0.95*CropPrice*Acres-WaterCostPerAF*WaterUseDrip*Acres*0.7-MaintCostYear*1.2)*AnalysisPeriod</f>
        <v>6091920</v>
      </c>
      <c r="E35" s="6">
        <f>_xll.MC_NodeValue(_MC_Calc_1,"T_drip_normal")</f>
        <v>5290920</v>
      </c>
    </row>
    <row r="36" spans="3:5" ht="15" customHeight="1" x14ac:dyDescent="0.45">
      <c r="D36" s="5">
        <v>0.25</v>
      </c>
      <c r="E36" s="1">
        <f>_xll.MC_NodeProbability(_MC_Calc_1,"T_drip_wet")</f>
        <v>0.25</v>
      </c>
    </row>
    <row r="37" spans="3:5" ht="15" customHeight="1" x14ac:dyDescent="0.45">
      <c r="D37" s="7">
        <f>(YieldIrrigated*0.9*CropPrice*Acres-WaterCostPerAF*WaterUseDrip*Acres*0.3-MaintCostYear*1.2)*AnalysisPeriod</f>
        <v>5873040</v>
      </c>
      <c r="E37" s="6">
        <f>_xll.MC_NodeValue(_MC_Calc_1,"T_drip_wet")</f>
        <v>5072040</v>
      </c>
    </row>
    <row r="38" spans="3:5" ht="15" customHeight="1" x14ac:dyDescent="0.45">
      <c r="D38" s="5">
        <v>0.25</v>
      </c>
      <c r="E38" s="1">
        <f>_xll.MC_NodeProbability(_MC_Calc_1,"T_flood_drought")</f>
        <v>0.25</v>
      </c>
    </row>
    <row r="39" spans="3:5" ht="15" customHeight="1" x14ac:dyDescent="0.45">
      <c r="D39" s="7">
        <f>((YieldIrrigated+YieldRainFed)/2*0.6*CropPrice*Acres-WaterCostPerAF*2*Acres-MaintCostYear*0.5)*AnalysisPeriod</f>
        <v>2399900</v>
      </c>
      <c r="E39" s="6">
        <f>_xll.MC_NodeValue(_MC_Calc_1,"T_flood_drought")</f>
        <v>2376900</v>
      </c>
    </row>
    <row r="40" spans="3:5" ht="15" customHeight="1" x14ac:dyDescent="0.45">
      <c r="C40" s="4" t="str">
        <f>_xll.MC_NodeDecision(_MC_Calc_1,"C_flood")</f>
        <v/>
      </c>
      <c r="D40" s="2" t="s">
        <v>4</v>
      </c>
    </row>
    <row r="41" spans="3:5" ht="15" customHeight="1" x14ac:dyDescent="0.45">
      <c r="C41" s="7">
        <f>-FloodUpgradeCost-PumpCost</f>
        <v>-23000</v>
      </c>
      <c r="D41" s="6">
        <f>_xll.MC_NodeValue(_MC_Calc_1,"C_flood")</f>
        <v>3725300</v>
      </c>
    </row>
    <row r="42" spans="3:5" ht="15" customHeight="1" x14ac:dyDescent="0.45">
      <c r="D42" s="5">
        <v>0.5</v>
      </c>
      <c r="E42" s="1">
        <f>_xll.MC_NodeProbability(_MC_Calc_1,"T_flood_normal")</f>
        <v>0.5</v>
      </c>
    </row>
    <row r="43" spans="3:5" ht="15" customHeight="1" x14ac:dyDescent="0.45">
      <c r="D43" s="7">
        <f>((YieldIrrigated+YieldRainFed)/2*CropPrice*Acres-WaterCostPerAF*1.5*Acres-MaintCostYear*0.5)*AnalysisPeriod</f>
        <v>4601500</v>
      </c>
      <c r="E43" s="6">
        <f>_xll.MC_NodeValue(_MC_Calc_1,"T_flood_normal")</f>
        <v>4578500</v>
      </c>
    </row>
    <row r="44" spans="3:5" ht="15" customHeight="1" x14ac:dyDescent="0.45">
      <c r="D44" s="5">
        <v>0.25</v>
      </c>
      <c r="E44" s="1">
        <f>_xll.MC_NodeProbability(_MC_Calc_1,"T_flood_wet")</f>
        <v>0.25</v>
      </c>
    </row>
    <row r="45" spans="3:5" ht="15" customHeight="1" x14ac:dyDescent="0.45">
      <c r="D45" s="7">
        <f>((YieldIrrigated+YieldRainFed)/2*0.7*CropPrice*Acres-WaterCostPerAF*0.5*Acres-MaintCostYear*0.5)*AnalysisPeriod</f>
        <v>3390300</v>
      </c>
      <c r="E45" s="6">
        <f>_xll.MC_NodeValue(_MC_Calc_1,"T_flood_wet")</f>
        <v>3367300</v>
      </c>
    </row>
    <row r="46" spans="3:5" ht="15" customHeight="1" x14ac:dyDescent="0.45">
      <c r="D46" s="5">
        <v>0.25</v>
      </c>
      <c r="E46" s="1">
        <f>_xll.MC_NodeProbability(_MC_Calc_1,"T_rain_drought")</f>
        <v>0.25</v>
      </c>
    </row>
    <row r="47" spans="3:5" ht="15" customHeight="1" x14ac:dyDescent="0.45">
      <c r="D47" s="7">
        <f>YieldRainFed*0.5*CropPrice*Acres*AnalysisPeriod</f>
        <v>1763200</v>
      </c>
      <c r="E47" s="6">
        <f>_xll.MC_NodeValue(_MC_Calc_1,"T_rain_drought")</f>
        <v>1763200</v>
      </c>
    </row>
    <row r="48" spans="3:5" ht="15" customHeight="1" x14ac:dyDescent="0.45">
      <c r="C48" s="4" t="str">
        <f>_xll.MC_NodeDecision(_MC_Calc_1,"C_rainfed")</f>
        <v/>
      </c>
      <c r="D48" s="2" t="s">
        <v>5</v>
      </c>
    </row>
    <row r="49" spans="3:5" ht="15" customHeight="1" x14ac:dyDescent="0.45">
      <c r="C49" s="7">
        <v>0</v>
      </c>
      <c r="D49" s="6">
        <f>_xll.MC_NodeValue(_MC_Calc_1,"C_rainfed")</f>
        <v>3173760</v>
      </c>
    </row>
    <row r="50" spans="3:5" ht="15" customHeight="1" x14ac:dyDescent="0.45">
      <c r="D50" s="5">
        <v>0.5</v>
      </c>
      <c r="E50" s="1">
        <f>_xll.MC_NodeProbability(_MC_Calc_1,"T_rain_normal")</f>
        <v>0.5</v>
      </c>
    </row>
    <row r="51" spans="3:5" ht="15" customHeight="1" x14ac:dyDescent="0.45">
      <c r="D51" s="7">
        <f>YieldRainFed*CropPrice*Acres*AnalysisPeriod</f>
        <v>3526400</v>
      </c>
      <c r="E51" s="6">
        <f>_xll.MC_NodeValue(_MC_Calc_1,"T_rain_normal")</f>
        <v>3526400</v>
      </c>
    </row>
    <row r="52" spans="3:5" ht="15" customHeight="1" x14ac:dyDescent="0.45">
      <c r="D52" s="5">
        <v>0.25</v>
      </c>
      <c r="E52" s="1">
        <f>_xll.MC_NodeProbability(_MC_Calc_1,"T_rain_wet")</f>
        <v>0.25</v>
      </c>
    </row>
    <row r="53" spans="3:5" ht="15" customHeight="1" x14ac:dyDescent="0.45">
      <c r="D53" s="7">
        <f>YieldRainFed*1.1*CropPrice*Acres*AnalysisPeriod</f>
        <v>3879040</v>
      </c>
      <c r="E53" s="6">
        <f>_xll.MC_NodeValue(_MC_Calc_1,"T_rain_wet")</f>
        <v>3879040</v>
      </c>
    </row>
    <row r="54" spans="3:5" ht="15" customHeight="1" x14ac:dyDescent="0.45"/>
    <row r="55" spans="3:5" ht="15" customHeight="1" x14ac:dyDescent="0.45"/>
    <row r="56" spans="3:5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81</vt:i4>
      </vt:variant>
    </vt:vector>
  </HeadingPairs>
  <TitlesOfParts>
    <vt:vector size="83" baseType="lpstr">
      <vt:lpstr>Problem</vt:lpstr>
      <vt:lpstr>MC_Tree_1</vt:lpstr>
      <vt:lpstr>_MC_Calc_1</vt:lpstr>
      <vt:lpstr>Acres</vt:lpstr>
      <vt:lpstr>AnalysisPeriod</vt:lpstr>
      <vt:lpstr>CropPrice</vt:lpstr>
      <vt:lpstr>DripCostPerAcre</vt:lpstr>
      <vt:lpstr>FloodUpgradeCost</vt:lpstr>
      <vt:lpstr>MaintCostYear</vt:lpstr>
      <vt:lpstr>MC_Tree_1!MC_BD_D_root_C_drip</vt:lpstr>
      <vt:lpstr>MC_Tree_1!MC_BD_D_root_C_flood</vt:lpstr>
      <vt:lpstr>MC_Tree_1!MC_BD_D_root_C_pivot</vt:lpstr>
      <vt:lpstr>MC_Tree_1!MC_BD_D_root_C_rainfed</vt:lpstr>
      <vt:lpstr>MC_Tree_1!MC_BP_C_drip_T_drip_drought</vt:lpstr>
      <vt:lpstr>MC_Tree_1!MC_BP_C_drip_T_drip_normal</vt:lpstr>
      <vt:lpstr>MC_Tree_1!MC_BP_C_drip_T_drip_wet</vt:lpstr>
      <vt:lpstr>MC_Tree_1!MC_BP_C_flood_T_flood_drought</vt:lpstr>
      <vt:lpstr>MC_Tree_1!MC_BP_C_flood_T_flood_normal</vt:lpstr>
      <vt:lpstr>MC_Tree_1!MC_BP_C_flood_T_flood_wet</vt:lpstr>
      <vt:lpstr>MC_Tree_1!MC_BP_C_pivot_T_pivot_drought</vt:lpstr>
      <vt:lpstr>MC_Tree_1!MC_BP_C_pivot_T_pivot_normal</vt:lpstr>
      <vt:lpstr>MC_Tree_1!MC_BP_C_pivot_T_pivot_wet</vt:lpstr>
      <vt:lpstr>MC_Tree_1!MC_BP_C_rainfed_T_rain_drought</vt:lpstr>
      <vt:lpstr>MC_Tree_1!MC_BP_C_rainfed_T_rain_normal</vt:lpstr>
      <vt:lpstr>MC_Tree_1!MC_BP_C_rainfed_T_rain_wet</vt:lpstr>
      <vt:lpstr>MC_Tree_1!MC_BV_C_drip_T_drip_drought</vt:lpstr>
      <vt:lpstr>MC_Tree_1!MC_BV_C_drip_T_drip_normal</vt:lpstr>
      <vt:lpstr>MC_Tree_1!MC_BV_C_drip_T_drip_wet</vt:lpstr>
      <vt:lpstr>MC_Tree_1!MC_BV_C_flood_T_flood_drought</vt:lpstr>
      <vt:lpstr>MC_Tree_1!MC_BV_C_flood_T_flood_normal</vt:lpstr>
      <vt:lpstr>MC_Tree_1!MC_BV_C_flood_T_flood_wet</vt:lpstr>
      <vt:lpstr>MC_Tree_1!MC_BV_C_pivot_T_pivot_drought</vt:lpstr>
      <vt:lpstr>MC_Tree_1!MC_BV_C_pivot_T_pivot_normal</vt:lpstr>
      <vt:lpstr>MC_Tree_1!MC_BV_C_pivot_T_pivot_wet</vt:lpstr>
      <vt:lpstr>MC_Tree_1!MC_BV_C_rainfed_T_rain_drought</vt:lpstr>
      <vt:lpstr>MC_Tree_1!MC_BV_C_rainfed_T_rain_normal</vt:lpstr>
      <vt:lpstr>MC_Tree_1!MC_BV_C_rainfed_T_rain_wet</vt:lpstr>
      <vt:lpstr>MC_Tree_1!MC_BV_D_root_C_drip</vt:lpstr>
      <vt:lpstr>MC_Tree_1!MC_BV_D_root_C_flood</vt:lpstr>
      <vt:lpstr>MC_Tree_1!MC_BV_D_root_C_pivot</vt:lpstr>
      <vt:lpstr>MC_Tree_1!MC_BV_D_root_C_rainfed</vt:lpstr>
      <vt:lpstr>MC_Tree_1!MC_N_C_drip</vt:lpstr>
      <vt:lpstr>MC_Tree_1!MC_N_C_flood</vt:lpstr>
      <vt:lpstr>MC_Tree_1!MC_N_C_pivot</vt:lpstr>
      <vt:lpstr>MC_Tree_1!MC_N_C_rainfed</vt:lpstr>
      <vt:lpstr>MC_Tree_1!MC_N_D_root</vt:lpstr>
      <vt:lpstr>MC_Tree_1!MC_NP_T_drip_drought</vt:lpstr>
      <vt:lpstr>MC_Tree_1!MC_NP_T_drip_normal</vt:lpstr>
      <vt:lpstr>MC_Tree_1!MC_NP_T_drip_wet</vt:lpstr>
      <vt:lpstr>MC_Tree_1!MC_NP_T_flood_drought</vt:lpstr>
      <vt:lpstr>MC_Tree_1!MC_NP_T_flood_normal</vt:lpstr>
      <vt:lpstr>MC_Tree_1!MC_NP_T_flood_wet</vt:lpstr>
      <vt:lpstr>MC_Tree_1!MC_NP_T_pivot_drought</vt:lpstr>
      <vt:lpstr>MC_Tree_1!MC_NP_T_pivot_normal</vt:lpstr>
      <vt:lpstr>MC_Tree_1!MC_NP_T_pivot_wet</vt:lpstr>
      <vt:lpstr>MC_Tree_1!MC_NP_T_rain_drought</vt:lpstr>
      <vt:lpstr>MC_Tree_1!MC_NP_T_rain_normal</vt:lpstr>
      <vt:lpstr>MC_Tree_1!MC_NP_T_rain_wet</vt:lpstr>
      <vt:lpstr>MC_Tree_1!MC_V_C_drip</vt:lpstr>
      <vt:lpstr>MC_Tree_1!MC_V_C_flood</vt:lpstr>
      <vt:lpstr>MC_Tree_1!MC_V_C_pivot</vt:lpstr>
      <vt:lpstr>MC_Tree_1!MC_V_C_rainfed</vt:lpstr>
      <vt:lpstr>MC_Tree_1!MC_V_D_root</vt:lpstr>
      <vt:lpstr>MC_Tree_1!MC_V_T_drip_drought</vt:lpstr>
      <vt:lpstr>MC_Tree_1!MC_V_T_drip_normal</vt:lpstr>
      <vt:lpstr>MC_Tree_1!MC_V_T_drip_wet</vt:lpstr>
      <vt:lpstr>MC_Tree_1!MC_V_T_flood_drought</vt:lpstr>
      <vt:lpstr>MC_Tree_1!MC_V_T_flood_normal</vt:lpstr>
      <vt:lpstr>MC_Tree_1!MC_V_T_flood_wet</vt:lpstr>
      <vt:lpstr>MC_Tree_1!MC_V_T_pivot_drought</vt:lpstr>
      <vt:lpstr>MC_Tree_1!MC_V_T_pivot_normal</vt:lpstr>
      <vt:lpstr>MC_Tree_1!MC_V_T_pivot_wet</vt:lpstr>
      <vt:lpstr>MC_Tree_1!MC_V_T_rain_drought</vt:lpstr>
      <vt:lpstr>MC_Tree_1!MC_V_T_rain_normal</vt:lpstr>
      <vt:lpstr>MC_Tree_1!MC_V_T_rain_wet</vt:lpstr>
      <vt:lpstr>PivotCost</vt:lpstr>
      <vt:lpstr>PumpCost</vt:lpstr>
      <vt:lpstr>WaterCostPerAF</vt:lpstr>
      <vt:lpstr>WaterUseDrip</vt:lpstr>
      <vt:lpstr>WaterUsePivot</vt:lpstr>
      <vt:lpstr>WellDrillingCost</vt:lpstr>
      <vt:lpstr>YieldIrrigated</vt:lpstr>
      <vt:lpstr>YieldRainFed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2026-03-27T15:01:31Z</dcterms:created>
  <dcterms:modified xsi:type="dcterms:W3CDTF">2026-03-27T15:01:43Z</dcterms:modified>
</cp:coreProperties>
</file>