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A9F55629-46C3-402B-B23C-43EA4C340EC7}" xr6:coauthVersionLast="47" xr6:coauthVersionMax="47" xr10:uidLastSave="{00000000-0000-0000-0000-000000000000}"/>
  <bookViews>
    <workbookView xWindow="-98" yWindow="-98" windowWidth="21795" windowHeight="12975" firstSheet="2" activeTab="2" xr2:uid="{C35C9ADC-25A2-4DDC-BE38-23CC00DA44FE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_MC_Calc!$A$1:$CV$1</definedName>
    <definedName name="IrrigateExtraCost">MC_Tree_1!$C$10</definedName>
    <definedName name="LeaseLandValue">MC_Tree_1!$C$9</definedName>
    <definedName name="MC_BD_D_drought_corn_C_irrigate_corn" localSheetId="3">MC_Tree_1!$E$40</definedName>
    <definedName name="MC_BD_D_drought_corn_C_price_corn_drought" localSheetId="3">MC_Tree_1!$E$50</definedName>
    <definedName name="MC_BD_D_root_C_weather_corn" localSheetId="3">MC_Tree_1!$C$28</definedName>
    <definedName name="MC_BD_D_root_C_weather_soy" localSheetId="3">MC_Tree_1!$C$68</definedName>
    <definedName name="MC_BD_D_root_C_weather_split" localSheetId="3">MC_Tree_1!$C$90</definedName>
    <definedName name="MC_BD_D_root_T_lease" localSheetId="3">MC_Tree_1!$C$98</definedName>
    <definedName name="MC_BP_C_irrigate_corn_T_corn_irr_high" localSheetId="3">MC_Tree_1!$F$38</definedName>
    <definedName name="MC_BP_C_irrigate_corn_T_corn_irr_low" localSheetId="3">MC_Tree_1!$F$44</definedName>
    <definedName name="MC_BP_C_irrigate_corn_T_corn_irr_normal" localSheetId="3">MC_Tree_1!$F$42</definedName>
    <definedName name="MC_BP_C_price_corn_drought_T_corn_drought_high" localSheetId="3">MC_Tree_1!$F$48</definedName>
    <definedName name="MC_BP_C_price_corn_drought_T_corn_drought_low" localSheetId="3">MC_Tree_1!$F$54</definedName>
    <definedName name="MC_BP_C_price_corn_drought_T_corn_drought_normal" localSheetId="3">MC_Tree_1!$F$52</definedName>
    <definedName name="MC_BP_C_price_corn_ideal_T_corn_ideal_high" localSheetId="3">MC_Tree_1!$E$20</definedName>
    <definedName name="MC_BP_C_price_corn_ideal_T_corn_ideal_low" localSheetId="3">MC_Tree_1!$E$26</definedName>
    <definedName name="MC_BP_C_price_corn_ideal_T_corn_ideal_normal" localSheetId="3">MC_Tree_1!$E$24</definedName>
    <definedName name="MC_BP_C_price_corn_normal_T_corn_norm_high" localSheetId="3">MC_Tree_1!$E$30</definedName>
    <definedName name="MC_BP_C_price_corn_normal_T_corn_norm_low" localSheetId="3">MC_Tree_1!$E$36</definedName>
    <definedName name="MC_BP_C_price_corn_normal_T_corn_norm_normal" localSheetId="3">MC_Tree_1!$E$34</definedName>
    <definedName name="MC_BP_C_price_soy_drought_T_soy_drought_high" localSheetId="3">MC_Tree_1!$E$78</definedName>
    <definedName name="MC_BP_C_price_soy_drought_T_soy_drought_low" localSheetId="3">MC_Tree_1!$E$84</definedName>
    <definedName name="MC_BP_C_price_soy_drought_T_soy_drought_normal" localSheetId="3">MC_Tree_1!$E$82</definedName>
    <definedName name="MC_BP_C_price_soy_ideal_T_soy_ideal_high" localSheetId="3">MC_Tree_1!$E$60</definedName>
    <definedName name="MC_BP_C_price_soy_ideal_T_soy_ideal_low" localSheetId="3">MC_Tree_1!$E$66</definedName>
    <definedName name="MC_BP_C_price_soy_ideal_T_soy_ideal_normal" localSheetId="3">MC_Tree_1!$E$64</definedName>
    <definedName name="MC_BP_C_price_soy_normal_T_soy_norm_high" localSheetId="3">MC_Tree_1!$E$70</definedName>
    <definedName name="MC_BP_C_price_soy_normal_T_soy_norm_low" localSheetId="3">MC_Tree_1!$E$76</definedName>
    <definedName name="MC_BP_C_price_soy_normal_T_soy_norm_normal" localSheetId="3">MC_Tree_1!$E$74</definedName>
    <definedName name="MC_BP_C_weather_corn_C_price_corn_ideal" localSheetId="3">MC_Tree_1!$D$22</definedName>
    <definedName name="MC_BP_C_weather_corn_C_price_corn_normal" localSheetId="3">MC_Tree_1!$D$32</definedName>
    <definedName name="MC_BP_C_weather_corn_D_drought_corn" localSheetId="3">MC_Tree_1!$D$46</definedName>
    <definedName name="MC_BP_C_weather_corn_T_corn_flood" localSheetId="3">MC_Tree_1!$D$56</definedName>
    <definedName name="MC_BP_C_weather_soy_C_price_soy_drought" localSheetId="3">MC_Tree_1!$D$80</definedName>
    <definedName name="MC_BP_C_weather_soy_C_price_soy_ideal" localSheetId="3">MC_Tree_1!$D$62</definedName>
    <definedName name="MC_BP_C_weather_soy_C_price_soy_normal" localSheetId="3">MC_Tree_1!$D$72</definedName>
    <definedName name="MC_BP_C_weather_soy_T_soy_flood" localSheetId="3">MC_Tree_1!$D$86</definedName>
    <definedName name="MC_BP_C_weather_split_T_split_drought" localSheetId="3">MC_Tree_1!$D$94</definedName>
    <definedName name="MC_BP_C_weather_split_T_split_flood" localSheetId="3">MC_Tree_1!$D$96</definedName>
    <definedName name="MC_BP_C_weather_split_T_split_ideal" localSheetId="3">MC_Tree_1!$D$88</definedName>
    <definedName name="MC_BP_C_weather_split_T_split_normal" localSheetId="3">MC_Tree_1!$D$92</definedName>
    <definedName name="MC_BV_C_irrigate_corn_T_corn_irr_high" localSheetId="3">MC_Tree_1!$F$39</definedName>
    <definedName name="MC_BV_C_irrigate_corn_T_corn_irr_low" localSheetId="3">MC_Tree_1!$F$45</definedName>
    <definedName name="MC_BV_C_irrigate_corn_T_corn_irr_normal" localSheetId="3">MC_Tree_1!$F$43</definedName>
    <definedName name="MC_BV_C_price_corn_drought_T_corn_drought_high" localSheetId="3">MC_Tree_1!$F$49</definedName>
    <definedName name="MC_BV_C_price_corn_drought_T_corn_drought_low" localSheetId="3">MC_Tree_1!$F$55</definedName>
    <definedName name="MC_BV_C_price_corn_drought_T_corn_drought_normal" localSheetId="3">MC_Tree_1!$F$53</definedName>
    <definedName name="MC_BV_C_price_corn_ideal_T_corn_ideal_high" localSheetId="3">MC_Tree_1!$E$21</definedName>
    <definedName name="MC_BV_C_price_corn_ideal_T_corn_ideal_low" localSheetId="3">MC_Tree_1!$E$27</definedName>
    <definedName name="MC_BV_C_price_corn_ideal_T_corn_ideal_normal" localSheetId="3">MC_Tree_1!$E$25</definedName>
    <definedName name="MC_BV_C_price_corn_normal_T_corn_norm_high" localSheetId="3">MC_Tree_1!$E$31</definedName>
    <definedName name="MC_BV_C_price_corn_normal_T_corn_norm_low" localSheetId="3">MC_Tree_1!$E$37</definedName>
    <definedName name="MC_BV_C_price_corn_normal_T_corn_norm_normal" localSheetId="3">MC_Tree_1!$E$35</definedName>
    <definedName name="MC_BV_C_price_soy_drought_T_soy_drought_high" localSheetId="3">MC_Tree_1!$E$79</definedName>
    <definedName name="MC_BV_C_price_soy_drought_T_soy_drought_low" localSheetId="3">MC_Tree_1!$E$85</definedName>
    <definedName name="MC_BV_C_price_soy_drought_T_soy_drought_normal" localSheetId="3">MC_Tree_1!$E$83</definedName>
    <definedName name="MC_BV_C_price_soy_ideal_T_soy_ideal_high" localSheetId="3">MC_Tree_1!$E$61</definedName>
    <definedName name="MC_BV_C_price_soy_ideal_T_soy_ideal_low" localSheetId="3">MC_Tree_1!$E$67</definedName>
    <definedName name="MC_BV_C_price_soy_ideal_T_soy_ideal_normal" localSheetId="3">MC_Tree_1!$E$65</definedName>
    <definedName name="MC_BV_C_price_soy_normal_T_soy_norm_high" localSheetId="3">MC_Tree_1!$E$71</definedName>
    <definedName name="MC_BV_C_price_soy_normal_T_soy_norm_low" localSheetId="3">MC_Tree_1!$E$77</definedName>
    <definedName name="MC_BV_C_price_soy_normal_T_soy_norm_normal" localSheetId="3">MC_Tree_1!$E$75</definedName>
    <definedName name="MC_BV_C_weather_corn_C_price_corn_ideal" localSheetId="3">MC_Tree_1!$D$23</definedName>
    <definedName name="MC_BV_C_weather_corn_C_price_corn_normal" localSheetId="3">MC_Tree_1!$D$33</definedName>
    <definedName name="MC_BV_C_weather_corn_D_drought_corn" localSheetId="3">MC_Tree_1!$D$47</definedName>
    <definedName name="MC_BV_C_weather_corn_T_corn_flood" localSheetId="3">MC_Tree_1!$D$57</definedName>
    <definedName name="MC_BV_C_weather_soy_C_price_soy_drought" localSheetId="3">MC_Tree_1!$D$81</definedName>
    <definedName name="MC_BV_C_weather_soy_C_price_soy_ideal" localSheetId="3">MC_Tree_1!$D$63</definedName>
    <definedName name="MC_BV_C_weather_soy_C_price_soy_normal" localSheetId="3">MC_Tree_1!$D$73</definedName>
    <definedName name="MC_BV_C_weather_soy_T_soy_flood" localSheetId="3">MC_Tree_1!$D$87</definedName>
    <definedName name="MC_BV_C_weather_split_T_split_drought" localSheetId="3">MC_Tree_1!$D$95</definedName>
    <definedName name="MC_BV_C_weather_split_T_split_flood" localSheetId="3">MC_Tree_1!$D$97</definedName>
    <definedName name="MC_BV_C_weather_split_T_split_ideal" localSheetId="3">MC_Tree_1!$D$89</definedName>
    <definedName name="MC_BV_C_weather_split_T_split_normal" localSheetId="3">MC_Tree_1!$D$93</definedName>
    <definedName name="MC_BV_D_drought_corn_C_irrigate_corn" localSheetId="3">MC_Tree_1!$E$41</definedName>
    <definedName name="MC_BV_D_drought_corn_C_price_corn_drought" localSheetId="3">MC_Tree_1!$E$51</definedName>
    <definedName name="MC_BV_D_root_C_weather_corn" localSheetId="3">MC_Tree_1!$C$29</definedName>
    <definedName name="MC_BV_D_root_C_weather_soy" localSheetId="3">MC_Tree_1!$C$69</definedName>
    <definedName name="MC_BV_D_root_C_weather_split" localSheetId="3">MC_Tree_1!$C$91</definedName>
    <definedName name="MC_BV_D_root_T_lease" localSheetId="3">MC_Tree_1!$C$99</definedName>
    <definedName name="MC_N_C_irrigate_corn" localSheetId="3">MC_Tree_1!$F$40</definedName>
    <definedName name="MC_N_C_price_corn_drought" localSheetId="3">MC_Tree_1!$F$50</definedName>
    <definedName name="MC_N_C_price_corn_ideal" localSheetId="3">MC_Tree_1!$E$22</definedName>
    <definedName name="MC_N_C_price_corn_normal" localSheetId="3">MC_Tree_1!$E$32</definedName>
    <definedName name="MC_N_C_price_soy_drought" localSheetId="3">MC_Tree_1!$E$80</definedName>
    <definedName name="MC_N_C_price_soy_ideal" localSheetId="3">MC_Tree_1!$E$62</definedName>
    <definedName name="MC_N_C_price_soy_normal" localSheetId="3">MC_Tree_1!$E$72</definedName>
    <definedName name="MC_N_C_weather_corn" localSheetId="3">MC_Tree_1!$D$28</definedName>
    <definedName name="MC_N_C_weather_soy" localSheetId="3">MC_Tree_1!$D$68</definedName>
    <definedName name="MC_N_C_weather_split" localSheetId="3">MC_Tree_1!$D$90</definedName>
    <definedName name="MC_N_D_drought_corn" localSheetId="3">MC_Tree_1!$E$46</definedName>
    <definedName name="MC_N_D_root" localSheetId="3">MC_Tree_1!$C$58</definedName>
    <definedName name="MC_NP_T_corn_drought_high" localSheetId="3">MC_Tree_1!$G$48</definedName>
    <definedName name="MC_NP_T_corn_drought_low" localSheetId="3">MC_Tree_1!$G$54</definedName>
    <definedName name="MC_NP_T_corn_drought_normal" localSheetId="3">MC_Tree_1!$G$52</definedName>
    <definedName name="MC_NP_T_corn_flood" localSheetId="3">MC_Tree_1!$E$56</definedName>
    <definedName name="MC_NP_T_corn_ideal_high" localSheetId="3">MC_Tree_1!$F$20</definedName>
    <definedName name="MC_NP_T_corn_ideal_low" localSheetId="3">MC_Tree_1!$F$26</definedName>
    <definedName name="MC_NP_T_corn_ideal_normal" localSheetId="3">MC_Tree_1!$F$24</definedName>
    <definedName name="MC_NP_T_corn_irr_high" localSheetId="3">MC_Tree_1!$G$38</definedName>
    <definedName name="MC_NP_T_corn_irr_low" localSheetId="3">MC_Tree_1!$G$44</definedName>
    <definedName name="MC_NP_T_corn_irr_normal" localSheetId="3">MC_Tree_1!$G$42</definedName>
    <definedName name="MC_NP_T_corn_norm_high" localSheetId="3">MC_Tree_1!$F$30</definedName>
    <definedName name="MC_NP_T_corn_norm_low" localSheetId="3">MC_Tree_1!$F$36</definedName>
    <definedName name="MC_NP_T_corn_norm_normal" localSheetId="3">MC_Tree_1!$F$34</definedName>
    <definedName name="MC_NP_T_lease" localSheetId="3">MC_Tree_1!$D$98</definedName>
    <definedName name="MC_NP_T_soy_drought_high" localSheetId="3">MC_Tree_1!$F$78</definedName>
    <definedName name="MC_NP_T_soy_drought_low" localSheetId="3">MC_Tree_1!$F$84</definedName>
    <definedName name="MC_NP_T_soy_drought_normal" localSheetId="3">MC_Tree_1!$F$82</definedName>
    <definedName name="MC_NP_T_soy_flood" localSheetId="3">MC_Tree_1!$E$86</definedName>
    <definedName name="MC_NP_T_soy_ideal_high" localSheetId="3">MC_Tree_1!$F$60</definedName>
    <definedName name="MC_NP_T_soy_ideal_low" localSheetId="3">MC_Tree_1!$F$66</definedName>
    <definedName name="MC_NP_T_soy_ideal_normal" localSheetId="3">MC_Tree_1!$F$64</definedName>
    <definedName name="MC_NP_T_soy_norm_high" localSheetId="3">MC_Tree_1!$F$70</definedName>
    <definedName name="MC_NP_T_soy_norm_low" localSheetId="3">MC_Tree_1!$F$76</definedName>
    <definedName name="MC_NP_T_soy_norm_normal" localSheetId="3">MC_Tree_1!$F$74</definedName>
    <definedName name="MC_NP_T_split_drought" localSheetId="3">MC_Tree_1!$E$94</definedName>
    <definedName name="MC_NP_T_split_flood" localSheetId="3">MC_Tree_1!$E$96</definedName>
    <definedName name="MC_NP_T_split_ideal" localSheetId="3">MC_Tree_1!$E$88</definedName>
    <definedName name="MC_NP_T_split_normal" localSheetId="3">MC_Tree_1!$E$92</definedName>
    <definedName name="MC_V_C_irrigate_corn" localSheetId="3">MC_Tree_1!$F$41</definedName>
    <definedName name="MC_V_C_price_corn_drought" localSheetId="3">MC_Tree_1!$F$51</definedName>
    <definedName name="MC_V_C_price_corn_ideal" localSheetId="3">MC_Tree_1!$E$23</definedName>
    <definedName name="MC_V_C_price_corn_normal" localSheetId="3">MC_Tree_1!$E$33</definedName>
    <definedName name="MC_V_C_price_soy_drought" localSheetId="3">MC_Tree_1!$E$81</definedName>
    <definedName name="MC_V_C_price_soy_ideal" localSheetId="3">MC_Tree_1!$E$63</definedName>
    <definedName name="MC_V_C_price_soy_normal" localSheetId="3">MC_Tree_1!$E$73</definedName>
    <definedName name="MC_V_C_weather_corn" localSheetId="3">MC_Tree_1!$D$29</definedName>
    <definedName name="MC_V_C_weather_soy" localSheetId="3">MC_Tree_1!$D$69</definedName>
    <definedName name="MC_V_C_weather_split" localSheetId="3">MC_Tree_1!$D$91</definedName>
    <definedName name="MC_V_D_drought_corn" localSheetId="3">MC_Tree_1!$E$47</definedName>
    <definedName name="MC_V_D_root" localSheetId="3">MC_Tree_1!$C$59</definedName>
    <definedName name="MC_V_T_corn_drought_high" localSheetId="3">MC_Tree_1!$G$49</definedName>
    <definedName name="MC_V_T_corn_drought_low" localSheetId="3">MC_Tree_1!$G$55</definedName>
    <definedName name="MC_V_T_corn_drought_normal" localSheetId="3">MC_Tree_1!$G$53</definedName>
    <definedName name="MC_V_T_corn_flood" localSheetId="3">MC_Tree_1!$E$57</definedName>
    <definedName name="MC_V_T_corn_ideal_high" localSheetId="3">MC_Tree_1!$F$21</definedName>
    <definedName name="MC_V_T_corn_ideal_low" localSheetId="3">MC_Tree_1!$F$27</definedName>
    <definedName name="MC_V_T_corn_ideal_normal" localSheetId="3">MC_Tree_1!$F$25</definedName>
    <definedName name="MC_V_T_corn_irr_high" localSheetId="3">MC_Tree_1!$G$39</definedName>
    <definedName name="MC_V_T_corn_irr_low" localSheetId="3">MC_Tree_1!$G$45</definedName>
    <definedName name="MC_V_T_corn_irr_normal" localSheetId="3">MC_Tree_1!$G$43</definedName>
    <definedName name="MC_V_T_corn_norm_high" localSheetId="3">MC_Tree_1!$F$31</definedName>
    <definedName name="MC_V_T_corn_norm_low" localSheetId="3">MC_Tree_1!$F$37</definedName>
    <definedName name="MC_V_T_corn_norm_normal" localSheetId="3">MC_Tree_1!$F$35</definedName>
    <definedName name="MC_V_T_lease" localSheetId="3">MC_Tree_1!$D$99</definedName>
    <definedName name="MC_V_T_soy_drought_high" localSheetId="3">MC_Tree_1!$F$79</definedName>
    <definedName name="MC_V_T_soy_drought_low" localSheetId="3">MC_Tree_1!$F$85</definedName>
    <definedName name="MC_V_T_soy_drought_normal" localSheetId="3">MC_Tree_1!$F$83</definedName>
    <definedName name="MC_V_T_soy_flood" localSheetId="3">MC_Tree_1!$E$87</definedName>
    <definedName name="MC_V_T_soy_ideal_high" localSheetId="3">MC_Tree_1!$F$61</definedName>
    <definedName name="MC_V_T_soy_ideal_low" localSheetId="3">MC_Tree_1!$F$67</definedName>
    <definedName name="MC_V_T_soy_ideal_normal" localSheetId="3">MC_Tree_1!$F$65</definedName>
    <definedName name="MC_V_T_soy_norm_high" localSheetId="3">MC_Tree_1!$F$71</definedName>
    <definedName name="MC_V_T_soy_norm_low" localSheetId="3">MC_Tree_1!$F$77</definedName>
    <definedName name="MC_V_T_soy_norm_normal" localSheetId="3">MC_Tree_1!$F$75</definedName>
    <definedName name="MC_V_T_split_drought" localSheetId="3">MC_Tree_1!$E$95</definedName>
    <definedName name="MC_V_T_split_flood" localSheetId="3">MC_Tree_1!$E$97</definedName>
    <definedName name="MC_V_T_split_ideal" localSheetId="3">MC_Tree_1!$E$89</definedName>
    <definedName name="MC_V_T_split_normal" localSheetId="3">MC_Tree_1!$E$93</definedName>
    <definedName name="PlantCornCost">MC_Tree_1!$C$6</definedName>
    <definedName name="PlantSoybeansCost">MC_Tree_1!$C$7</definedName>
    <definedName name="Split5050Cost">MC_Tree_1!$C$8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9" i="3" l="1"/>
  <c r="C91" i="3"/>
  <c r="C69" i="3"/>
  <c r="C29" i="3"/>
  <c r="E41" i="3"/>
  <c r="BO1" i="4" s="1"/>
  <c r="BT1" i="4"/>
  <c r="BS1" i="4"/>
  <c r="BR1" i="4"/>
  <c r="BQ1" i="4"/>
  <c r="BP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E96" i="3"/>
  <c r="E87" i="3"/>
  <c r="F78" i="3"/>
  <c r="D69" i="3"/>
  <c r="C59" i="3"/>
  <c r="G49" i="3"/>
  <c r="G39" i="3"/>
  <c r="F30" i="3"/>
  <c r="F20" i="3"/>
  <c r="F77" i="3"/>
  <c r="G48" i="3"/>
  <c r="D29" i="3"/>
  <c r="E50" i="3"/>
  <c r="F27" i="3"/>
  <c r="E40" i="3"/>
  <c r="E95" i="3"/>
  <c r="E86" i="3"/>
  <c r="F67" i="3"/>
  <c r="E57" i="3"/>
  <c r="G38" i="3"/>
  <c r="E94" i="3"/>
  <c r="F85" i="3"/>
  <c r="F76" i="3"/>
  <c r="F66" i="3"/>
  <c r="E56" i="3"/>
  <c r="E47" i="3"/>
  <c r="F37" i="3"/>
  <c r="E93" i="3"/>
  <c r="F84" i="3"/>
  <c r="F75" i="3"/>
  <c r="F65" i="3"/>
  <c r="G55" i="3"/>
  <c r="G45" i="3"/>
  <c r="F36" i="3"/>
  <c r="F26" i="3"/>
  <c r="C90" i="3"/>
  <c r="C68" i="3"/>
  <c r="E92" i="3"/>
  <c r="F83" i="3"/>
  <c r="F74" i="3"/>
  <c r="F64" i="3"/>
  <c r="G54" i="3"/>
  <c r="G44" i="3"/>
  <c r="F35" i="3"/>
  <c r="F25" i="3"/>
  <c r="D99" i="3"/>
  <c r="D91" i="3"/>
  <c r="F82" i="3"/>
  <c r="E73" i="3"/>
  <c r="E63" i="3"/>
  <c r="G53" i="3"/>
  <c r="G43" i="3"/>
  <c r="F34" i="3"/>
  <c r="F24" i="3"/>
  <c r="D98" i="3"/>
  <c r="E89" i="3"/>
  <c r="E81" i="3"/>
  <c r="F71" i="3"/>
  <c r="F61" i="3"/>
  <c r="G52" i="3"/>
  <c r="G42" i="3"/>
  <c r="E33" i="3"/>
  <c r="E23" i="3"/>
  <c r="C28" i="3"/>
  <c r="E97" i="3"/>
  <c r="E88" i="3"/>
  <c r="F79" i="3"/>
  <c r="F70" i="3"/>
  <c r="F60" i="3"/>
  <c r="F51" i="3"/>
  <c r="F41" i="3"/>
  <c r="F31" i="3"/>
  <c r="F21" i="3"/>
  <c r="C98" i="3"/>
</calcChain>
</file>

<file path=xl/sharedStrings.xml><?xml version="1.0" encoding="utf-8"?>
<sst xmlns="http://schemas.openxmlformats.org/spreadsheetml/2006/main" count="93" uniqueCount="82">
  <si>
    <t>{"_v":2,"trees":{"MC_Tree_1":"{\r\n  \"RootId\": \"D_root\",\r\n  \"Nodes\": {\r\n    \"D_root\": {\r\n      \"type\": \"decision\",\r\n      \"id\": \"D_root\",\r\n      \"name\": \"Crop Selection\",\r\n      \"options\": [\r\n        {\r\n          \"name\": \"Plant Corn\",\r\n          \"childId\": \"C_weather_corn\",\r\n          \"value\": -85000\r\n        },\r\n        {\r\n          \"name\": \"Plant Soybeans\",\r\n          \"childId\": \"C_weather_soy\",\r\n          \"value\": -60000\r\n        },\r\n        {\r\n          \"name\": \"Split 50/50\",\r\n          \"childId\": \"C_weather_split\",\r\n          \"value\": -72500\r\n        },\r\n        {\r\n          \"name\": \"Lease Land\",\r\n          \"childId\": \"T_lease\",\r\n          \"value\": 45000\r\n        }\r\n      ]\r\n    },\r\n    \"C_weather_corn\": {\r\n      \"type\": \"chance\",\r\n      \"id\": \"C_weather_corn\",\r\n      \"name\": \"Growing Season Weather\",\r\n      \"branches\": [\r\n        {\r\n          \"name\": \"Ideal Conditions\",\r\n          \"probability\": 0.25,\r\n          \"childId\": \"C_price_corn_ideal\"\r\n        },\r\n        {\r\n          \"name\": \"Normal Conditions\",\r\n          \"probability\": 0.45,\r\n          \"childId\": \"C_price_corn_normal\"\r\n        },\r\n        {\r\n          \"name\": \"Drought\",\r\n          \"probability\": 0.2,\r\n          \"childId\": \"D_drought_corn\"\r\n        },\r\n        {\r\n          \"name\": \"Flooding\",\r\n          \"probability\": 0.1,\r\n          \"childId\": \"T_corn_flood\",\r\n          \"value\": 15000\r\n        }\r\n      ]\r\n    },\r\n    \"C_price_corn_ideal\": {\r\n      \"type\": \"chance\",\r\n      \"id\": \"C_price_corn_ideal\",\r\n      \"name\": \"Corn Price (Ideal Yield)\",\r\n      \"branches\": [\r\n        {\r\n          \"name\": \"High Price\",\r\n          \"probability\": 0.2,\r\n          \"childId\": \"T_corn_ideal_high\",\r\n          \"value\": 280000\r\n        },\r\n        {\r\n          \"name\": \"Normal Price\",\r\n          \"probability\": 0.5,\r\n          \"childId\": \"T_corn_ideal_normal\",\r\n          \"value\": 210000\r\n        },\r\n        {\r\n          \"name\": \"Low Price\",\r\n          \"probability\": 0.3,\r\n          \"childId\": \"T_corn_ideal_low\",\r\n          \"value\": 150000\r\n        }\r\n      ]\r\n    },\r\n    \"T_corn_ideal_high\": {\r\n      \"type\": \"terminal\",\r\n      \"id\": \"T_corn_ideal_high\",\r\n      \"name\": \"Corn: Ideal+High\",\r\n      \"value\": 0\r\n    },\r\n    \"T_corn_ideal_normal\": {\r\n      \"type\": \"terminal\",\r\n      \"id\": \"T_corn_ideal_normal\",\r\n      \"name\": \"Corn: Ideal+Normal\",\r\n      \"value\": 0\r\n    },\r\n    \"T_corn_ideal_low\": {\r\n      \"type\": \"terminal\",\r\n      \"id\": \"T_corn_ideal_low\",\r\n      \"name\": \"Corn: Ideal+Low\",\r\n      \"value\": 0\r\n    },\r\n    \"C_price_corn_normal\": {\r\n      \"type\": \"chance\",\r\n      \"id\": \"C_price_corn_normal\",\r\n      \"name\": \"Corn Price (Normal Yield)\",\r\n      \"branches\": [\r\n        {\r\n          \"name\": \"High Price\",\r\n          \"probability\": 0.25,\r\n          \"childId\": \"T_corn_norm_high\",\r\n          \"value\": 200000\r\n        },\r\n        {\r\n          \"name\": \"Normal Price\",\r\n          \"probability\": 0.5,\r\n          \"childId\": \"T_corn_norm_normal\",\r\n          \"value\": 155000\r\n        },\r\n        {\r\n          \"name\": \"Low Price\",\r\n          \"probability\": 0.25,\r\n          \"childId\": \"T_corn_norm_low\",\r\n          \"value\": 110000\r\n        }\r\n      ]\r\n    },\r\n    \"T_corn_norm_high\": {\r\n      \"type\": \"terminal\",\r\n      \"id\": \"T_corn_norm_high\",\r\n      \"name\": \"Corn: Normal+High\",\r\n      \"value\": 0\r\n    },\r\n    \"T_corn_norm_normal\": {\r\n      \"type\": \"terminal\",\r\n      \"id\": \"T_corn_norm_normal\",\r\n      \"name\": \"Corn: Normal+Normal\",\r\n      \"value\": 0\r\n    },\r\n    \"T_corn_norm_low\": {\r\n      \"type\": \"terminal\",\r\n      \"id\": \"T_corn_norm_low\",\r\n      \"name\": \"Corn: Normal+Low\",\r\n      \"value\": 0\r\n    },\r\n    \"D_drought_corn\": {\r\n      \"type\": \"decision\",\r\n      \"id\": \"D_drought_corn\",\r\n      \"name\": \"Drought Response\",\r\n      \"options\": [\r\n        {\r\n          \"name\": \"Irrigate (Extra Cost)\",\r\n          \"childId\": \"C_irrigate_corn\",\r\n          \"value\": -25000\r\n        },\r\n        {\r\n          \"name\": \"Accept Reduced Yield\",\r\n          \"childId\": \"C_price_corn_drought\"\r\n        }\r\n      ]\r\n    },\r\n    \"C_irrigate_corn\": {\r\n      \"type\": \"chance\",\r\n      \"id\": \"C_irrigate_corn\",\r\n      \"name\": \"Irrigated Corn Price\",\r\n      \"branches\": [\r\n        {\r\n          \"name\": \"High Price\",\r\n          \"probability\": 0.3,\r\n          \"childId\": \"T_corn_irr_high\",\r\n          \"value\": 180000\r\n        },\r\n        {\r\n          \"name\": \"Normal Price\",\r\n          \"probability\": 0.5,\r\n          \"childId\": \"T_corn_irr_normal\",\r\n          \"value\": 140000\r\n        },\r\n        {\r\n          \"name\": \"Low Price\",\r\n          \"probability\": 0.2,\r\n          \"childId\": \"T_corn_irr_low\",\r\n          \"value\": 95000\r\n        }\r\n      ]\r\n    },\r\n    \"T_corn_irr_high\": {\r\n      \"type\": \"terminal\",\r\n      \"id\": \"T_corn_irr_high\",\r\n      \"name\": \"Irrigated: High Price\",\r\n      \"value\": 0\r\n    },\r\n    \"T_corn_irr_normal\": {\r\n      \"type\": \"terminal\",\r\n      \"id\": \"T_corn_irr_normal\",\r\n      \"name\": \"Irrigated: Normal Price\",\r\n      \"value\": 0\r\n    },\r\n    \"T_corn_irr_low\": {\r\n      \"type\": \"terminal\",\r\n      \"id\": \"T_corn_irr_low\",\r\n      \"name\": \"Irrigated: Low Price\",\r\n      \"value\": 0\r\n    },\r\n    \"C_price_corn_drought\": {\r\n      \"type\": \"chance\",\r\n      \"id\": \"C_price_corn_drought\",\r\n      \"name\": \"Corn Price (Drought Yield)\",\r\n      \"branches\": [\r\n        {\r\n          \"name\": \"High Price\",\r\n          \"probability\": 0.35,\r\n          \"childId\": \"T_corn_drought_high\",\r\n          \"value\": 120000\r\n        },\r\n        {\r\n          \"name\": \"Normal Price\",\r\n          \"probability\": 0.45,\r\n          \"childId\": \"T_corn_drought_normal\",\r\n          \"value\": 70000\r\n        },\r\n        {\r\n          \"name\": \"Low Price\",\r\n          \"probability\": 0.2,\r\n          \"childId\": \"T_corn_drought_low\",\r\n          \"value\": 40000\r\n        }\r\n      ]\r\n    },\r\n    \"T_corn_drought_high\": {\r\n      \"type\": \"terminal\",\r\n      \"id\": \"T_corn_drought_high\",\r\n      \"name\": \"Drought Corn: High\",\r\n      \"value\": 0\r\n    },\r\n    \"T_corn_drought_normal\": {\r\n      \"type\": \"terminal\",\r\n      \"id\": \"T_corn_drought_normal\",\r\n      \"name\": \"Drought Corn: Normal\",\r\n      \"value\": 0\r\n    },\r\n    \"T_corn_drought_low\": {\r\n      \"type\": \"terminal\",\r\n      \"id\": \"T_corn_drought_low\",\r\n      \"name\": \"Drought Corn: Low\",\r\n      \"value\": 0\r\n    },\r\n    \"T_corn_flood\": {\r\n      \"type\": \"terminal\",\r\n      \"id\": \"T_corn_flood\",\r\n      \"name\": \"Corn: Flood Loss\",\r\n      \"value\": 0\r\n    },\r\n    \"C_weather_soy\": {\r\n      \"type\": \"chance\",\r\n      \"id\": \"C_weather_soy\",\r\n      \"name\": \"Growing Season Weather\",\r\n      \"branches\": [\r\n        {\r\n          \"name\": \"Ideal Conditions\",\r\n          \"probability\": 0.25,\r\n          \"childId\": \"C_price_soy_ideal\"\r\n        },\r\n        {\r\n          \"name\": \"Normal Conditions\",\r\n          \"probability\": 0.45,\r\n          \"childId\": \"C_price_soy_normal\"\r\n        },\r\n        {\r\n          \"name\": \"Drought\",\r\n          \"probability\": 0.2,\r\n          \"childId\": \"C_price_soy_drought\"\r\n        },\r\n        {\r\n          \"name\": \"Flooding\",\r\n          \"probability\": 0.1,\r\n          \"childId\": \"T_soy_flood\",\r\n          \"value\": 20000\r\n        }\r\n      ]\r\n    },\r\n    \"C_price_soy_ideal\": {\r\n      \"type\": \"chance\",\r\n      \"id\": \"C_price_soy_ideal\",\r\n      \"name\": \"Soybean Price (Ideal)\",\r\n      \"branches\": [\r\n        {\r\n          \"name\": \"High Price\",\r\n          \"probability\": 0.25,\r\n          \"childId\": \"T_soy_ideal_high\",\r\n          \"value\": 220000\r\n        },\r\n        {\r\n          \"name\": \"Normal Price\",\r\n          \"probability\": 0.5,\r\n          \"childId\": \"T_soy_ideal_normal\",\r\n          \"value\": 170000\r\n        },\r\n        {\r\n          \"name\": \"Low Price\",\r\n          \"probability\": 0.25,\r\n          \"childId\": \"T_soy_ideal_low\",\r\n          \"value\": 120000\r\n        }\r\n      ]\r\n    },\r\n    \"T_soy_ideal_high\": {\r\n      \"type\": \"terminal\",\r\n      \"id\": \"T_soy_ideal_high\",\r\n      \"name\": \"Soy: Ideal+High\",\r\n      \"value\": 0\r\n    },\r\n    \"T_soy_ideal_normal\": {\r\n      \"type\": \"terminal\",\r\n      \"id\": \"T_soy_ideal_normal\",\r\n      \"name\": \"Soy: Ideal+Normal\",\r\n      \"value\": 0\r\n    },\r\n    \"T_soy_ideal_low\": {\r\n      \"type\": \"terminal\",\r\n      \"id\": \"T_soy_ideal_low\",\r\n      \"name\": \"Soy: Ideal+Low\",\r\n      \"value\": 0\r\n    },\r\n    \"C_price_soy_normal\": {\r\n      \"type\": \"chance\",\r\n      \"id\": \"C_price_soy_normal\",\r\n      \"name\": \"Soybean Price (Normal)\",\r\n      \"branches\": [\r\n        {\r\n          \"name\": \"High Price\",\r\n          \"probability\": 0.25,\r\n          \"childId\": \"T_soy_norm_high\",\r\n          \"value\": 175000\r\n        },\r\n        {\r\n          \"name\": \"Normal Price\",\r\n          \"probability\": 0.5,\r\n          \"childId\": \"T_soy_norm_normal\",\r\n          \"value\": 130000\r\n        },\r\n        {\r\n          \"name\": \"Low Price\",\r\n          \"probability\": 0.25,\r\n          \"childId\": \"T_soy_norm_low\",\r\n          \"value\": 90000\r\n        }\r\n      ]\r\n    },\r\n    \"T_soy_norm_high\": {\r\n      \"type\": \"terminal\",\r\n      \"id\": \"T_soy_norm_high\",\r\n      \"name\": \"Soy: Normal+High\",\r\n      \"value\": 0\r\n    },\r\n    \"T_soy_norm_normal\": {\r\n      \"type\": \"terminal\",\r\n      \"id\": \"T_soy_norm_normal\",\r\n      \"name\": \"Soy: Normal+Normal\",\r\n      \"value\": 0\r\n    },\r\n    \"T_soy_norm_low\": {\r\n      \"type\": \"terminal\",\r\n      \"id\": \"T_soy_norm_low\",\r\n      \"name\": \"Soy: Normal+Low\",\r\n      \"value\": 0\r\n    },\r\n    \"C_price_soy_drought\": {\r\n      \"type\": \"chance\",\r\n      \"id\": \"C_price_soy_drought\",\r\n      \"name\": \"Soybean Price (Drought)\",\r\n      \"branches\": [\r\n        {\r\n          \"name\": \"High Price\",\r\n          \"probability\": 0.3,\r\n          \"childId\": \"T_soy_drought_high\",\r\n          \"value\": 110000\r\n        },\r\n        {\r\n          \"name\": \"Normal Price\",\r\n          \"probability\": 0.45,\r\n          \"childId\": \"T_soy_drought_normal\",\r\n          \"value\": 75000\r\n        },\r\n        {\r\n          \"name\": \"Low Price\",\r\n          \"probability\": 0.25,\r\n          \"childId\": \"T_soy_drought_low\",\r\n          \"value\": 50000\r\n        }\r\n      ]\r\n    },\r\n    \"T_soy_drought_high\": {\r\n      \"type\": \"terminal\",\r\n      \"id\": \"T_soy_drought_high\",\r\n      \"name\": \"Soy Drought: High\",\r\n      \"value\": 0\r\n    },\r\n    \"T_soy_drought_normal\": {\r\n      \"type\": \"terminal\",\r\n      \"id\": \"T_soy_drought_normal\",\r\n      \"name\": \"Soy Drought: Normal\",\r\n      \"value\": 0\r\n    },\r\n    \"T_soy_drought_low\": {\r\n      \"type\": \"terminal\",\r\n      \"id\": \"T_soy_drought_low\",\r\n      \"name\": \"Soy Drought: Low\",\r\n      \"value\": 0\r\n    },\r\n    \"T_soy_flood\": {\r\n      \"type\": \"terminal\",\r\n      \"id\": \"T_soy_flood\",\r\n      \"name\": \"Soy: Flood Loss\",\r\n      \"value\": 0\r\n    },\r\n    \"C_weather_split\": {\r\n      \"type\": \"chance\",\r\n      \"id\": \"C_weather_split\",\r\n      \"name\": \"Growing Season Weather\",\r\n      \"branches\": [\r\n        {\r\n          \"name\": \"Ideal Conditions\",\r\n          \"probability\": 0.25,\r\n          \"childId\": \"T_split_ideal\",\r\n          \"value\": 195000\r\n        },\r\n        {\r\n          \"name\": \"Normal Conditions\",\r\n          \"probability\": 0.45,\r\n          \"childId\": \"T_split_normal\",\r\n          \"value\": 145000\r\n        },\r\n        {\r\n          \"name\": \"Drought\",\r\n          \"probability\": 0.2,\r\n          \"childId\": \"T_split_drought\",\r\n          \"value\": 80000\r\n        },\r\n        {\r\n          \"name\": \"Flooding\",\r\n          \"probability\": 0.1,\r\n          \"childId\": \"T_split_flood\",\r\n          \"value\": 18000\r\n        }\r\n      ]\r\n    },\r\n    \"T_split_ideal\": {\r\n      \"type\": \"terminal\",\r\n      \"id\": \"T_split_ideal\",\r\n      \"name\": \"Split: Ideal Weather\",\r\n      \"value\": 0\r\n    },\r\n    \"T_split_normal\": {\r\n      \"type\": \"terminal\",\r\n      \"id\": \"T_split_normal\",\r\n      \"name\": \"Split: Normal Weather\",\r\n      \"value\": 0\r\n    },\r\n    \"T_split_drought\": {\r\n      \"type\": \"terminal\",\r\n      \"id\": \"T_split_drought\",\r\n      \"name\": \"Split: Drought\",\r\n      \"value\": 0\r\n    },\r\n    \"T_split_flood\": {\r\n      \"type\": \"terminal\",\r\n      \"id\": \"T_split_flood\",\r\n      \"name\": \"Split: Flood Loss\",\r\n      \"value\": 0\r\n    },\r\n    \"T_lease\": {\r\n      \"type\": \"terminal\",\r\n      \"id\": \"T_lease\",\r\n      \"name\": \"Lease Income\",\r\n      \"value\": 0\r\n    }\r\n  },\r\n  \"Settings\": {\r\n    \"ModelName\": \"Agricultural Crop Planning\",\r\n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\"MC_BV_D_root_C_weather_corn\": \"=-PlantCornCost\",\r\n      \"MC_BV_D_root_C_weather_soy\": \"=-PlantSoybeansCost\",\r\n      \"MC_BV_D_root_C_weather_split\": \"=-Split5050Cost\",\r\n      \"MC_BV_D_root_T_lease\": \"=LeaseLandValue\",\r\n      \"MC_BV_D_drought_corn_C_irrigate_corn\": \"=-IrrigateExtraCost\"\r\n  }\r\n}"}}</t>
  </si>
  <si>
    <t>Corn Price (Ideal Yield)</t>
  </si>
  <si>
    <t>Growing Season Weather</t>
  </si>
  <si>
    <t>Corn Price (Normal Yield)</t>
  </si>
  <si>
    <t>Irrigated Corn Price</t>
  </si>
  <si>
    <t>Drought Response</t>
  </si>
  <si>
    <t>Corn Price (Drought Yield)</t>
  </si>
  <si>
    <t>Crop Selection</t>
  </si>
  <si>
    <t>Soybean Price (Ideal)</t>
  </si>
  <si>
    <t>Soybean Price (Normal)</t>
  </si>
  <si>
    <t>Soybean Price (Drought)</t>
  </si>
  <si>
    <t>Agricultural Crop Planning — Control Panel</t>
  </si>
  <si>
    <t>Adjust parameters below to update the decision tree instantly</t>
  </si>
  <si>
    <t>Parameter</t>
  </si>
  <si>
    <t>Value</t>
  </si>
  <si>
    <t>Units</t>
  </si>
  <si>
    <t>Notes</t>
  </si>
  <si>
    <t>Plant Corn</t>
  </si>
  <si>
    <t>$</t>
  </si>
  <si>
    <t>Investment for Growing Season Weather path</t>
  </si>
  <si>
    <t>Plant Soybeans</t>
  </si>
  <si>
    <t>Split 50/50</t>
  </si>
  <si>
    <t>Lease Land</t>
  </si>
  <si>
    <t>Lease Income</t>
  </si>
  <si>
    <t>Irrigate (Extra Cost)</t>
  </si>
  <si>
    <t>Investment for Irrigated Corn Price path</t>
  </si>
  <si>
    <t>Agricultural Crop Planning Decision</t>
  </si>
  <si>
    <t>ModelChoice Example Model</t>
  </si>
  <si>
    <t>Background</t>
  </si>
  <si>
    <t>A 500-acre farm in the Midwest must decide what to plant for the upcoming</t>
  </si>
  <si>
    <t>growing season. The farmer faces two layers of uncertainty: weather conditions</t>
  </si>
  <si>
    <t>during the growing season and commodity prices at harvest time.</t>
  </si>
  <si>
    <t>Unlike financial investments, agricultural decisions have a unique feature:</t>
  </si>
  <si>
    <t>weather and price risks are partially correlated. A widespread drought reduces</t>
  </si>
  <si>
    <t>supply and tends to push prices higher, partially offsetting yield losses.</t>
  </si>
  <si>
    <t>Option 1: Plant Corn</t>
  </si>
  <si>
    <t>Higher cost ($85K for seed, fertilizer, fuel) but higher revenue potential.</t>
  </si>
  <si>
    <t>Corn is more sensitive to weather extremes. If drought hits, the farmer can</t>
  </si>
  <si>
    <t>choose to irrigate (extra $25K) or accept reduced yield.</t>
  </si>
  <si>
    <t>Option 2: Plant Soybeans</t>
  </si>
  <si>
    <t>Lower cost ($60K) and more drought-tolerant, but lower revenue ceiling.</t>
  </si>
  <si>
    <t>Soybeans are a safer choice with less variance in outcomes.</t>
  </si>
  <si>
    <t>Option 3: Split 50/50</t>
  </si>
  <si>
    <t>Diversify by planting half corn, half soybeans ($72.5K). This hedges against</t>
  </si>
  <si>
    <t>both weather and price risk but limits upside potential.</t>
  </si>
  <si>
    <t>Option 4: Lease the Land</t>
  </si>
  <si>
    <t>Lease all 500 acres to another farmer for a guaranteed $45,000.</t>
  </si>
  <si>
    <t>Zero risk but foregoes all upside.</t>
  </si>
  <si>
    <t>Decision Objective</t>
  </si>
  <si>
    <t>Maximize expected net profit. This model illustrates the classic diversification</t>
  </si>
  <si>
    <t>vs. concentration tradeoff and the value of mid-season adaptive decisions</t>
  </si>
  <si>
    <t>(irrigation) in agriculture.</t>
  </si>
  <si>
    <t>Key Assumptions</t>
  </si>
  <si>
    <t>Farm Size</t>
  </si>
  <si>
    <t>500 acres</t>
  </si>
  <si>
    <t>All tillable, no pasture</t>
  </si>
  <si>
    <t>Corn Planting Cost</t>
  </si>
  <si>
    <t>Seed, fertilizer, chemicals, fuel, labor</t>
  </si>
  <si>
    <t>Soybean Planting Cost</t>
  </si>
  <si>
    <t>Lower input costs than corn</t>
  </si>
  <si>
    <t>Irrigation Cost (Drought)</t>
  </si>
  <si>
    <t>Pumping, equipment rental</t>
  </si>
  <si>
    <t>Ideal Weather Probability</t>
  </si>
  <si>
    <t>Warm, adequate rain, no early frost</t>
  </si>
  <si>
    <t>Normal Weather Probability</t>
  </si>
  <si>
    <t>Typical growing season</t>
  </si>
  <si>
    <t>Drought Probability</t>
  </si>
  <si>
    <t>Below-normal rainfall, heat stress</t>
  </si>
  <si>
    <t>Flooding Probability</t>
  </si>
  <si>
    <t>Excessive spring/summer rain</t>
  </si>
  <si>
    <t>Corn Revenue Range</t>
  </si>
  <si>
    <t>$15K - $280K</t>
  </si>
  <si>
    <t>Flood loss to ideal yield + high price</t>
  </si>
  <si>
    <t>Soybean Revenue Range</t>
  </si>
  <si>
    <t>$20K - $220K</t>
  </si>
  <si>
    <t>Narrower range, more drought-tolerant</t>
  </si>
  <si>
    <t>Land Lease Income</t>
  </si>
  <si>
    <t>Guaranteed, $90/acre cash rent</t>
  </si>
  <si>
    <t>Suggested Analyses</t>
  </si>
  <si>
    <t>▶ Strategy Table - Compare all crop strategies with risk-return frontier</t>
  </si>
  <si>
    <t>▶ Sensitivity Analysis - How do commodity prices and weather odds affect the decision?</t>
  </si>
  <si>
    <t>▶ Risk Profile - Is the guaranteed lease income worth the foregone expected profit?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</si>
</sst>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58</xdr:row>
      <xdr:rowOff>0</xdr:rowOff>
    </xdr:from>
    <xdr:to>
      <xdr:col>2</xdr:col>
      <xdr:colOff>9525</xdr:colOff>
      <xdr:row>58</xdr:row>
      <xdr:rowOff>0</xdr:rowOff>
    </xdr:to>
    <xdr:cxnSp macro="">
      <xdr:nvCxnSpPr>
        <xdr:cNvPr id="137" name="MC_Entry">
          <a:extLst>
            <a:ext uri="{FF2B5EF4-FFF2-40B4-BE49-F238E27FC236}">
              <a16:creationId xmlns:a16="http://schemas.microsoft.com/office/drawing/2014/main" id="{7040066A-D885-ADB0-8D33-2213EDC6E900}"/>
            </a:ext>
          </a:extLst>
        </xdr:cNvPr>
        <xdr:cNvCxnSpPr/>
      </xdr:nvCxnSpPr>
      <xdr:spPr>
        <a:xfrm>
          <a:off x="665163" y="10991850"/>
          <a:ext cx="200183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57</xdr:row>
      <xdr:rowOff>99251</xdr:rowOff>
    </xdr:from>
    <xdr:ext cx="1268809" cy="182550"/>
    <xdr:sp macro="_xll.MC_OnTreeNameClick" textlink="">
      <xdr:nvSpPr>
        <xdr:cNvPr id="138" name="MC_TreeName">
          <a:extLst>
            <a:ext uri="{FF2B5EF4-FFF2-40B4-BE49-F238E27FC236}">
              <a16:creationId xmlns:a16="http://schemas.microsoft.com/office/drawing/2014/main" id="{C8181172-1338-3605-8684-FF0BEFC3002F}"/>
            </a:ext>
          </a:extLst>
        </xdr:cNvPr>
        <xdr:cNvSpPr txBox="1"/>
      </xdr:nvSpPr>
      <xdr:spPr>
        <a:xfrm>
          <a:off x="665163" y="10900601"/>
          <a:ext cx="126880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Agricultural Crop Planning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74683</xdr:colOff>
      <xdr:row>27</xdr:row>
      <xdr:rowOff>174625</xdr:rowOff>
    </xdr:from>
    <xdr:to>
      <xdr:col>3</xdr:col>
      <xdr:colOff>47626</xdr:colOff>
      <xdr:row>58</xdr:row>
      <xdr:rowOff>464</xdr:rowOff>
    </xdr:to>
    <xdr:sp macro="" textlink="">
      <xdr:nvSpPr>
        <xdr:cNvPr id="139" name="MC_BR_D_root_C_weather_corn">
          <a:extLst>
            <a:ext uri="{FF2B5EF4-FFF2-40B4-BE49-F238E27FC236}">
              <a16:creationId xmlns:a16="http://schemas.microsoft.com/office/drawing/2014/main" id="{2E385CC8-80C9-8FC5-1F23-541055646761}"/>
            </a:ext>
          </a:extLst>
        </xdr:cNvPr>
        <xdr:cNvSpPr/>
      </xdr:nvSpPr>
      <xdr:spPr>
        <a:xfrm>
          <a:off x="2732158" y="5260975"/>
          <a:ext cx="1706493" cy="5731339"/>
        </a:xfrm>
        <a:custGeom>
          <a:avLst/>
          <a:gdLst/>
          <a:ahLst/>
          <a:cxnLst/>
          <a:rect l="0" t="0" r="0" b="0"/>
          <a:pathLst>
            <a:path w="1706493" h="5731339">
              <a:moveTo>
                <a:pt x="0" y="5730412"/>
              </a:moveTo>
              <a:lnTo>
                <a:pt x="166624" y="15412"/>
              </a:lnTo>
              <a:lnTo>
                <a:pt x="182492" y="0"/>
              </a:lnTo>
              <a:lnTo>
                <a:pt x="1706492" y="0"/>
              </a:lnTo>
              <a:lnTo>
                <a:pt x="1706492" y="31750"/>
              </a:lnTo>
              <a:lnTo>
                <a:pt x="182492" y="31750"/>
              </a:lnTo>
              <a:lnTo>
                <a:pt x="198360" y="16338"/>
              </a:lnTo>
              <a:lnTo>
                <a:pt x="31736" y="573133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27</xdr:row>
      <xdr:rowOff>99251</xdr:rowOff>
    </xdr:from>
    <xdr:ext cx="540148" cy="182550"/>
    <xdr:sp macro="_xll.MC_OnBranchLabelClick" textlink="">
      <xdr:nvSpPr>
        <xdr:cNvPr id="140" name="MC_BN_D_root_C_weather_corn">
          <a:extLst>
            <a:ext uri="{FF2B5EF4-FFF2-40B4-BE49-F238E27FC236}">
              <a16:creationId xmlns:a16="http://schemas.microsoft.com/office/drawing/2014/main" id="{D880AEEE-A500-1D83-FAC2-E204005A42D6}"/>
            </a:ext>
          </a:extLst>
        </xdr:cNvPr>
        <xdr:cNvSpPr txBox="1"/>
      </xdr:nvSpPr>
      <xdr:spPr>
        <a:xfrm>
          <a:off x="2943860" y="5185601"/>
          <a:ext cx="5401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Plant Corn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84225</xdr:colOff>
      <xdr:row>57</xdr:row>
      <xdr:rowOff>189947</xdr:rowOff>
    </xdr:from>
    <xdr:to>
      <xdr:col>3</xdr:col>
      <xdr:colOff>47626</xdr:colOff>
      <xdr:row>68</xdr:row>
      <xdr:rowOff>6351</xdr:rowOff>
    </xdr:to>
    <xdr:sp macro="" textlink="">
      <xdr:nvSpPr>
        <xdr:cNvPr id="141" name="MC_BR_D_root_C_weather_soy">
          <a:extLst>
            <a:ext uri="{FF2B5EF4-FFF2-40B4-BE49-F238E27FC236}">
              <a16:creationId xmlns:a16="http://schemas.microsoft.com/office/drawing/2014/main" id="{D98D1584-0FA9-10DA-CA2F-9F1288E3C426}"/>
            </a:ext>
          </a:extLst>
        </xdr:cNvPr>
        <xdr:cNvSpPr/>
      </xdr:nvSpPr>
      <xdr:spPr>
        <a:xfrm>
          <a:off x="2741700" y="10991297"/>
          <a:ext cx="1696951" cy="1911904"/>
        </a:xfrm>
        <a:custGeom>
          <a:avLst/>
          <a:gdLst/>
          <a:ahLst/>
          <a:cxnLst/>
          <a:rect l="0" t="0" r="0" b="0"/>
          <a:pathLst>
            <a:path w="1696951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1696950" y="1899203"/>
              </a:lnTo>
              <a:lnTo>
                <a:pt x="1696950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67</xdr:row>
      <xdr:rowOff>99251</xdr:rowOff>
    </xdr:from>
    <xdr:ext cx="774123" cy="182550"/>
    <xdr:sp macro="_xll.MC_OnBranchLabelClick" textlink="">
      <xdr:nvSpPr>
        <xdr:cNvPr id="142" name="MC_BN_D_root_C_weather_soy">
          <a:extLst>
            <a:ext uri="{FF2B5EF4-FFF2-40B4-BE49-F238E27FC236}">
              <a16:creationId xmlns:a16="http://schemas.microsoft.com/office/drawing/2014/main" id="{87F9346C-8DE4-58C1-E9CD-B46260DDB0F3}"/>
            </a:ext>
          </a:extLst>
        </xdr:cNvPr>
        <xdr:cNvSpPr txBox="1"/>
      </xdr:nvSpPr>
      <xdr:spPr>
        <a:xfrm>
          <a:off x="2943860" y="12805601"/>
          <a:ext cx="7741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Plant Soybeans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57</xdr:row>
      <xdr:rowOff>190326</xdr:rowOff>
    </xdr:from>
    <xdr:to>
      <xdr:col>3</xdr:col>
      <xdr:colOff>47626</xdr:colOff>
      <xdr:row>90</xdr:row>
      <xdr:rowOff>6351</xdr:rowOff>
    </xdr:to>
    <xdr:sp macro="" textlink="">
      <xdr:nvSpPr>
        <xdr:cNvPr id="143" name="MC_BR_D_root_C_weather_split">
          <a:extLst>
            <a:ext uri="{FF2B5EF4-FFF2-40B4-BE49-F238E27FC236}">
              <a16:creationId xmlns:a16="http://schemas.microsoft.com/office/drawing/2014/main" id="{79347773-270B-2EFC-4EF8-C08832090691}"/>
            </a:ext>
          </a:extLst>
        </xdr:cNvPr>
        <xdr:cNvSpPr/>
      </xdr:nvSpPr>
      <xdr:spPr>
        <a:xfrm>
          <a:off x="2741678" y="10991676"/>
          <a:ext cx="1696973" cy="6102525"/>
        </a:xfrm>
        <a:custGeom>
          <a:avLst/>
          <a:gdLst/>
          <a:ahLst/>
          <a:cxnLst/>
          <a:rect l="0" t="0" r="0" b="0"/>
          <a:pathLst>
            <a:path w="1696973" h="6102525">
              <a:moveTo>
                <a:pt x="12696" y="0"/>
              </a:moveTo>
              <a:lnTo>
                <a:pt x="179320" y="6096000"/>
              </a:lnTo>
              <a:lnTo>
                <a:pt x="172972" y="6089824"/>
              </a:lnTo>
              <a:lnTo>
                <a:pt x="1696972" y="6089824"/>
              </a:lnTo>
              <a:lnTo>
                <a:pt x="1696972" y="6102524"/>
              </a:lnTo>
              <a:lnTo>
                <a:pt x="172972" y="6102524"/>
              </a:lnTo>
              <a:lnTo>
                <a:pt x="166624" y="6096348"/>
              </a:lnTo>
              <a:lnTo>
                <a:pt x="0" y="34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89</xdr:row>
      <xdr:rowOff>99250</xdr:rowOff>
    </xdr:from>
    <xdr:ext cx="540276" cy="182550"/>
    <xdr:sp macro="_xll.MC_OnBranchLabelClick" textlink="">
      <xdr:nvSpPr>
        <xdr:cNvPr id="144" name="MC_BN_D_root_C_weather_split">
          <a:extLst>
            <a:ext uri="{FF2B5EF4-FFF2-40B4-BE49-F238E27FC236}">
              <a16:creationId xmlns:a16="http://schemas.microsoft.com/office/drawing/2014/main" id="{ABA2D0C8-0736-5642-EF7E-CFA6FD98E99D}"/>
            </a:ext>
          </a:extLst>
        </xdr:cNvPr>
        <xdr:cNvSpPr txBox="1"/>
      </xdr:nvSpPr>
      <xdr:spPr>
        <a:xfrm>
          <a:off x="2943860" y="16996600"/>
          <a:ext cx="5402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Split 50/50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57</xdr:row>
      <xdr:rowOff>190361</xdr:rowOff>
    </xdr:from>
    <xdr:to>
      <xdr:col>3</xdr:col>
      <xdr:colOff>47626</xdr:colOff>
      <xdr:row>98</xdr:row>
      <xdr:rowOff>6351</xdr:rowOff>
    </xdr:to>
    <xdr:sp macro="" textlink="">
      <xdr:nvSpPr>
        <xdr:cNvPr id="145" name="MC_BR_D_root_T_lease">
          <a:extLst>
            <a:ext uri="{FF2B5EF4-FFF2-40B4-BE49-F238E27FC236}">
              <a16:creationId xmlns:a16="http://schemas.microsoft.com/office/drawing/2014/main" id="{CEB20ACB-C495-5FF4-22C5-979E00352A6D}"/>
            </a:ext>
          </a:extLst>
        </xdr:cNvPr>
        <xdr:cNvSpPr/>
      </xdr:nvSpPr>
      <xdr:spPr>
        <a:xfrm>
          <a:off x="2741678" y="10991711"/>
          <a:ext cx="1696973" cy="7626490"/>
        </a:xfrm>
        <a:custGeom>
          <a:avLst/>
          <a:gdLst/>
          <a:ahLst/>
          <a:cxnLst/>
          <a:rect l="0" t="0" r="0" b="0"/>
          <a:pathLst>
            <a:path w="1696973" h="7626490">
              <a:moveTo>
                <a:pt x="12697" y="0"/>
              </a:moveTo>
              <a:lnTo>
                <a:pt x="179320" y="7619999"/>
              </a:lnTo>
              <a:lnTo>
                <a:pt x="172972" y="7613789"/>
              </a:lnTo>
              <a:lnTo>
                <a:pt x="1696972" y="7613789"/>
              </a:lnTo>
              <a:lnTo>
                <a:pt x="1696972" y="7626489"/>
              </a:lnTo>
              <a:lnTo>
                <a:pt x="172972" y="7626489"/>
              </a:lnTo>
              <a:lnTo>
                <a:pt x="166624" y="7620279"/>
              </a:lnTo>
              <a:lnTo>
                <a:pt x="0" y="27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97</xdr:row>
      <xdr:rowOff>99250</xdr:rowOff>
    </xdr:from>
    <xdr:ext cx="591765" cy="182550"/>
    <xdr:sp macro="_xll.MC_OnBranchLabelClick" textlink="">
      <xdr:nvSpPr>
        <xdr:cNvPr id="146" name="MC_BN_D_root_T_lease">
          <a:extLst>
            <a:ext uri="{FF2B5EF4-FFF2-40B4-BE49-F238E27FC236}">
              <a16:creationId xmlns:a16="http://schemas.microsoft.com/office/drawing/2014/main" id="{5989B8E9-2840-B94A-9EFC-DF0FD9ADE8D8}"/>
            </a:ext>
          </a:extLst>
        </xdr:cNvPr>
        <xdr:cNvSpPr txBox="1"/>
      </xdr:nvSpPr>
      <xdr:spPr>
        <a:xfrm>
          <a:off x="2943860" y="18520600"/>
          <a:ext cx="59176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Lease Land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74842</xdr:colOff>
      <xdr:row>21</xdr:row>
      <xdr:rowOff>174625</xdr:rowOff>
    </xdr:from>
    <xdr:to>
      <xdr:col>4</xdr:col>
      <xdr:colOff>47626</xdr:colOff>
      <xdr:row>28</xdr:row>
      <xdr:rowOff>2291</xdr:rowOff>
    </xdr:to>
    <xdr:sp macro="" textlink="">
      <xdr:nvSpPr>
        <xdr:cNvPr id="147" name="MC_BR_C_weather_corn_C_price_corn_ideal">
          <a:extLst>
            <a:ext uri="{FF2B5EF4-FFF2-40B4-BE49-F238E27FC236}">
              <a16:creationId xmlns:a16="http://schemas.microsoft.com/office/drawing/2014/main" id="{2C8B1A7E-D4C8-D679-E1E8-FC71B7CB1568}"/>
            </a:ext>
          </a:extLst>
        </xdr:cNvPr>
        <xdr:cNvSpPr/>
      </xdr:nvSpPr>
      <xdr:spPr>
        <a:xfrm>
          <a:off x="4465867" y="4117975"/>
          <a:ext cx="2187347" cy="1161166"/>
        </a:xfrm>
        <a:custGeom>
          <a:avLst/>
          <a:gdLst/>
          <a:ahLst/>
          <a:cxnLst/>
          <a:rect l="0" t="0" r="0" b="0"/>
          <a:pathLst>
            <a:path w="2187347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187346" y="0"/>
              </a:lnTo>
              <a:lnTo>
                <a:pt x="2187346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21</xdr:row>
      <xdr:rowOff>99251</xdr:rowOff>
    </xdr:from>
    <xdr:ext cx="791179" cy="182550"/>
    <xdr:sp macro="_xll.MC_OnBranchLabelClick" textlink="">
      <xdr:nvSpPr>
        <xdr:cNvPr id="148" name="MC_BN_C_weather_corn_C_price_corn_ideal">
          <a:extLst>
            <a:ext uri="{FF2B5EF4-FFF2-40B4-BE49-F238E27FC236}">
              <a16:creationId xmlns:a16="http://schemas.microsoft.com/office/drawing/2014/main" id="{EC26E9BC-CC04-ABE1-0C4D-BF1A8D9F3CF3}"/>
            </a:ext>
          </a:extLst>
        </xdr:cNvPr>
        <xdr:cNvSpPr txBox="1"/>
      </xdr:nvSpPr>
      <xdr:spPr>
        <a:xfrm>
          <a:off x="4677410" y="4042601"/>
          <a:ext cx="7911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Ideal Conditions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27</xdr:row>
      <xdr:rowOff>187109</xdr:rowOff>
    </xdr:from>
    <xdr:to>
      <xdr:col>4</xdr:col>
      <xdr:colOff>47626</xdr:colOff>
      <xdr:row>32</xdr:row>
      <xdr:rowOff>15876</xdr:rowOff>
    </xdr:to>
    <xdr:sp macro="" textlink="">
      <xdr:nvSpPr>
        <xdr:cNvPr id="149" name="MC_BR_C_weather_corn_C_price_corn_normal">
          <a:extLst>
            <a:ext uri="{FF2B5EF4-FFF2-40B4-BE49-F238E27FC236}">
              <a16:creationId xmlns:a16="http://schemas.microsoft.com/office/drawing/2014/main" id="{88CCDBF8-E3CA-E95E-14C4-45F842744C95}"/>
            </a:ext>
          </a:extLst>
        </xdr:cNvPr>
        <xdr:cNvSpPr/>
      </xdr:nvSpPr>
      <xdr:spPr>
        <a:xfrm>
          <a:off x="4466067" y="5273459"/>
          <a:ext cx="2187147" cy="781267"/>
        </a:xfrm>
        <a:custGeom>
          <a:avLst/>
          <a:gdLst/>
          <a:ahLst/>
          <a:cxnLst/>
          <a:rect l="0" t="0" r="0" b="0"/>
          <a:pathLst>
            <a:path w="2187147" h="781267">
              <a:moveTo>
                <a:pt x="31017" y="0"/>
              </a:moveTo>
              <a:lnTo>
                <a:pt x="197642" y="762000"/>
              </a:lnTo>
              <a:lnTo>
                <a:pt x="182133" y="749516"/>
              </a:lnTo>
              <a:lnTo>
                <a:pt x="2187146" y="749516"/>
              </a:lnTo>
              <a:lnTo>
                <a:pt x="2187146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31</xdr:row>
      <xdr:rowOff>99251</xdr:rowOff>
    </xdr:from>
    <xdr:ext cx="899285" cy="182550"/>
    <xdr:sp macro="_xll.MC_OnBranchLabelClick" textlink="">
      <xdr:nvSpPr>
        <xdr:cNvPr id="150" name="MC_BN_C_weather_corn_C_price_corn_normal">
          <a:extLst>
            <a:ext uri="{FF2B5EF4-FFF2-40B4-BE49-F238E27FC236}">
              <a16:creationId xmlns:a16="http://schemas.microsoft.com/office/drawing/2014/main" id="{CD841B40-9ABF-3FA6-5A57-606144119BD6}"/>
            </a:ext>
          </a:extLst>
        </xdr:cNvPr>
        <xdr:cNvSpPr txBox="1"/>
      </xdr:nvSpPr>
      <xdr:spPr>
        <a:xfrm>
          <a:off x="4677410" y="5947601"/>
          <a:ext cx="8992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Normal Conditions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74695</xdr:colOff>
      <xdr:row>27</xdr:row>
      <xdr:rowOff>189730</xdr:rowOff>
    </xdr:from>
    <xdr:to>
      <xdr:col>4</xdr:col>
      <xdr:colOff>47626</xdr:colOff>
      <xdr:row>46</xdr:row>
      <xdr:rowOff>15876</xdr:rowOff>
    </xdr:to>
    <xdr:sp macro="" textlink="">
      <xdr:nvSpPr>
        <xdr:cNvPr id="151" name="MC_BR_C_weather_corn_D_drought_corn">
          <a:extLst>
            <a:ext uri="{FF2B5EF4-FFF2-40B4-BE49-F238E27FC236}">
              <a16:creationId xmlns:a16="http://schemas.microsoft.com/office/drawing/2014/main" id="{2B625837-6110-EE7F-8519-8AAAFFE2CEE2}"/>
            </a:ext>
          </a:extLst>
        </xdr:cNvPr>
        <xdr:cNvSpPr/>
      </xdr:nvSpPr>
      <xdr:spPr>
        <a:xfrm>
          <a:off x="4465720" y="5276080"/>
          <a:ext cx="2187494" cy="3445646"/>
        </a:xfrm>
        <a:custGeom>
          <a:avLst/>
          <a:gdLst/>
          <a:ahLst/>
          <a:cxnLst/>
          <a:rect l="0" t="0" r="0" b="0"/>
          <a:pathLst>
            <a:path w="2187494" h="3445646">
              <a:moveTo>
                <a:pt x="31712" y="0"/>
              </a:moveTo>
              <a:lnTo>
                <a:pt x="198336" y="3429000"/>
              </a:lnTo>
              <a:lnTo>
                <a:pt x="182480" y="3413895"/>
              </a:lnTo>
              <a:lnTo>
                <a:pt x="2187493" y="3413895"/>
              </a:lnTo>
              <a:lnTo>
                <a:pt x="2187493" y="3445645"/>
              </a:lnTo>
              <a:lnTo>
                <a:pt x="182480" y="3445645"/>
              </a:lnTo>
              <a:lnTo>
                <a:pt x="166624" y="3430540"/>
              </a:lnTo>
              <a:lnTo>
                <a:pt x="0" y="154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45</xdr:row>
      <xdr:rowOff>99251</xdr:rowOff>
    </xdr:from>
    <xdr:ext cx="420436" cy="182550"/>
    <xdr:sp macro="_xll.MC_OnBranchLabelClick" textlink="">
      <xdr:nvSpPr>
        <xdr:cNvPr id="152" name="MC_BN_C_weather_corn_D_drought_corn">
          <a:extLst>
            <a:ext uri="{FF2B5EF4-FFF2-40B4-BE49-F238E27FC236}">
              <a16:creationId xmlns:a16="http://schemas.microsoft.com/office/drawing/2014/main" id="{399C1F80-1B31-20FE-271C-212C4A3FB152}"/>
            </a:ext>
          </a:extLst>
        </xdr:cNvPr>
        <xdr:cNvSpPr txBox="1"/>
      </xdr:nvSpPr>
      <xdr:spPr>
        <a:xfrm>
          <a:off x="4677410" y="8614601"/>
          <a:ext cx="4204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Drought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74684</xdr:colOff>
      <xdr:row>27</xdr:row>
      <xdr:rowOff>190004</xdr:rowOff>
    </xdr:from>
    <xdr:to>
      <xdr:col>4</xdr:col>
      <xdr:colOff>47626</xdr:colOff>
      <xdr:row>56</xdr:row>
      <xdr:rowOff>15876</xdr:rowOff>
    </xdr:to>
    <xdr:sp macro="" textlink="">
      <xdr:nvSpPr>
        <xdr:cNvPr id="153" name="MC_BR_C_weather_corn_T_corn_flood">
          <a:extLst>
            <a:ext uri="{FF2B5EF4-FFF2-40B4-BE49-F238E27FC236}">
              <a16:creationId xmlns:a16="http://schemas.microsoft.com/office/drawing/2014/main" id="{B8583925-769D-0543-0A0E-043BCBC923EE}"/>
            </a:ext>
          </a:extLst>
        </xdr:cNvPr>
        <xdr:cNvSpPr/>
      </xdr:nvSpPr>
      <xdr:spPr>
        <a:xfrm>
          <a:off x="4465709" y="5276354"/>
          <a:ext cx="2187505" cy="5350372"/>
        </a:xfrm>
        <a:custGeom>
          <a:avLst/>
          <a:gdLst/>
          <a:ahLst/>
          <a:cxnLst/>
          <a:rect l="0" t="0" r="0" b="0"/>
          <a:pathLst>
            <a:path w="2187505" h="5350372">
              <a:moveTo>
                <a:pt x="31734" y="0"/>
              </a:moveTo>
              <a:lnTo>
                <a:pt x="198358" y="5334001"/>
              </a:lnTo>
              <a:lnTo>
                <a:pt x="182491" y="5318621"/>
              </a:lnTo>
              <a:lnTo>
                <a:pt x="2187504" y="5318621"/>
              </a:lnTo>
              <a:lnTo>
                <a:pt x="2187504" y="5350371"/>
              </a:lnTo>
              <a:lnTo>
                <a:pt x="182491" y="5350371"/>
              </a:lnTo>
              <a:lnTo>
                <a:pt x="166624" y="5334991"/>
              </a:lnTo>
              <a:lnTo>
                <a:pt x="0" y="99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55</xdr:row>
      <xdr:rowOff>99251</xdr:rowOff>
    </xdr:from>
    <xdr:ext cx="448905" cy="182550"/>
    <xdr:sp macro="_xll.MC_OnBranchLabelClick" textlink="">
      <xdr:nvSpPr>
        <xdr:cNvPr id="154" name="MC_BN_C_weather_corn_T_corn_flood">
          <a:extLst>
            <a:ext uri="{FF2B5EF4-FFF2-40B4-BE49-F238E27FC236}">
              <a16:creationId xmlns:a16="http://schemas.microsoft.com/office/drawing/2014/main" id="{74CAABEE-13A9-6764-CEAC-62E8F694F688}"/>
            </a:ext>
          </a:extLst>
        </xdr:cNvPr>
        <xdr:cNvSpPr txBox="1"/>
      </xdr:nvSpPr>
      <xdr:spPr>
        <a:xfrm>
          <a:off x="4677410" y="10519601"/>
          <a:ext cx="4489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Flooding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19</xdr:row>
      <xdr:rowOff>174625</xdr:rowOff>
    </xdr:from>
    <xdr:to>
      <xdr:col>5</xdr:col>
      <xdr:colOff>47626</xdr:colOff>
      <xdr:row>22</xdr:row>
      <xdr:rowOff>6362</xdr:rowOff>
    </xdr:to>
    <xdr:sp macro="" textlink="">
      <xdr:nvSpPr>
        <xdr:cNvPr id="155" name="MC_BR_C_price_corn_ideal_T_corn_ideal_high">
          <a:extLst>
            <a:ext uri="{FF2B5EF4-FFF2-40B4-BE49-F238E27FC236}">
              <a16:creationId xmlns:a16="http://schemas.microsoft.com/office/drawing/2014/main" id="{F16EEA04-EF6C-B243-8B5E-34D9D1683D6A}"/>
            </a:ext>
          </a:extLst>
        </xdr:cNvPr>
        <xdr:cNvSpPr/>
      </xdr:nvSpPr>
      <xdr:spPr>
        <a:xfrm>
          <a:off x="6681594" y="3736975"/>
          <a:ext cx="2443357" cy="403237"/>
        </a:xfrm>
        <a:custGeom>
          <a:avLst/>
          <a:gdLst/>
          <a:ahLst/>
          <a:cxnLst/>
          <a:rect l="0" t="0" r="0" b="0"/>
          <a:pathLst>
            <a:path w="244335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443356" y="0"/>
              </a:lnTo>
              <a:lnTo>
                <a:pt x="244335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19</xdr:row>
      <xdr:rowOff>99251</xdr:rowOff>
    </xdr:from>
    <xdr:ext cx="528606" cy="182550"/>
    <xdr:sp macro="_xll.MC_OnBranchLabelClick" textlink="">
      <xdr:nvSpPr>
        <xdr:cNvPr id="156" name="MC_BN_C_price_corn_ideal_T_corn_ideal_high">
          <a:extLst>
            <a:ext uri="{FF2B5EF4-FFF2-40B4-BE49-F238E27FC236}">
              <a16:creationId xmlns:a16="http://schemas.microsoft.com/office/drawing/2014/main" id="{5D9B1D97-9522-3822-A241-26693170745F}"/>
            </a:ext>
          </a:extLst>
        </xdr:cNvPr>
        <xdr:cNvSpPr txBox="1"/>
      </xdr:nvSpPr>
      <xdr:spPr>
        <a:xfrm>
          <a:off x="6891972" y="3661601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21</xdr:row>
      <xdr:rowOff>184139</xdr:rowOff>
    </xdr:from>
    <xdr:to>
      <xdr:col>5</xdr:col>
      <xdr:colOff>47626</xdr:colOff>
      <xdr:row>24</xdr:row>
      <xdr:rowOff>15876</xdr:rowOff>
    </xdr:to>
    <xdr:sp macro="" textlink="">
      <xdr:nvSpPr>
        <xdr:cNvPr id="157" name="MC_BR_C_price_corn_ideal_T_corn_ideal_normal">
          <a:extLst>
            <a:ext uri="{FF2B5EF4-FFF2-40B4-BE49-F238E27FC236}">
              <a16:creationId xmlns:a16="http://schemas.microsoft.com/office/drawing/2014/main" id="{09FA45A7-3932-D956-B31B-511CFF67FCEF}"/>
            </a:ext>
          </a:extLst>
        </xdr:cNvPr>
        <xdr:cNvSpPr/>
      </xdr:nvSpPr>
      <xdr:spPr>
        <a:xfrm>
          <a:off x="6681594" y="4127489"/>
          <a:ext cx="2443357" cy="403237"/>
        </a:xfrm>
        <a:custGeom>
          <a:avLst/>
          <a:gdLst/>
          <a:ahLst/>
          <a:cxnLst/>
          <a:rect l="0" t="0" r="0" b="0"/>
          <a:pathLst>
            <a:path w="244335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443356" y="371486"/>
              </a:lnTo>
              <a:lnTo>
                <a:pt x="244335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23</xdr:row>
      <xdr:rowOff>99251</xdr:rowOff>
    </xdr:from>
    <xdr:ext cx="648254" cy="182550"/>
    <xdr:sp macro="_xll.MC_OnBranchLabelClick" textlink="">
      <xdr:nvSpPr>
        <xdr:cNvPr id="158" name="MC_BN_C_price_corn_ideal_T_corn_ideal_normal">
          <a:extLst>
            <a:ext uri="{FF2B5EF4-FFF2-40B4-BE49-F238E27FC236}">
              <a16:creationId xmlns:a16="http://schemas.microsoft.com/office/drawing/2014/main" id="{D670DEDB-CEA8-144C-0F76-3A8CB1B34969}"/>
            </a:ext>
          </a:extLst>
        </xdr:cNvPr>
        <xdr:cNvSpPr txBox="1"/>
      </xdr:nvSpPr>
      <xdr:spPr>
        <a:xfrm>
          <a:off x="6891972" y="4423601"/>
          <a:ext cx="6482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Normal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21</xdr:row>
      <xdr:rowOff>187109</xdr:rowOff>
    </xdr:from>
    <xdr:to>
      <xdr:col>5</xdr:col>
      <xdr:colOff>47626</xdr:colOff>
      <xdr:row>26</xdr:row>
      <xdr:rowOff>15876</xdr:rowOff>
    </xdr:to>
    <xdr:sp macro="" textlink="">
      <xdr:nvSpPr>
        <xdr:cNvPr id="159" name="MC_BR_C_price_corn_ideal_T_corn_ideal_low">
          <a:extLst>
            <a:ext uri="{FF2B5EF4-FFF2-40B4-BE49-F238E27FC236}">
              <a16:creationId xmlns:a16="http://schemas.microsoft.com/office/drawing/2014/main" id="{9255BBF3-FF1F-0EB3-F566-FD2EC43166BC}"/>
            </a:ext>
          </a:extLst>
        </xdr:cNvPr>
        <xdr:cNvSpPr/>
      </xdr:nvSpPr>
      <xdr:spPr>
        <a:xfrm>
          <a:off x="6680630" y="4130459"/>
          <a:ext cx="2444321" cy="781267"/>
        </a:xfrm>
        <a:custGeom>
          <a:avLst/>
          <a:gdLst/>
          <a:ahLst/>
          <a:cxnLst/>
          <a:rect l="0" t="0" r="0" b="0"/>
          <a:pathLst>
            <a:path w="244432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444320" y="749516"/>
              </a:lnTo>
              <a:lnTo>
                <a:pt x="244432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25</xdr:row>
      <xdr:rowOff>99251</xdr:rowOff>
    </xdr:from>
    <xdr:ext cx="505844" cy="182550"/>
    <xdr:sp macro="_xll.MC_OnBranchLabelClick" textlink="">
      <xdr:nvSpPr>
        <xdr:cNvPr id="160" name="MC_BN_C_price_corn_ideal_T_corn_ideal_low">
          <a:extLst>
            <a:ext uri="{FF2B5EF4-FFF2-40B4-BE49-F238E27FC236}">
              <a16:creationId xmlns:a16="http://schemas.microsoft.com/office/drawing/2014/main" id="{3F3097F9-0342-E0CF-167A-24EDCCB49129}"/>
            </a:ext>
          </a:extLst>
        </xdr:cNvPr>
        <xdr:cNvSpPr txBox="1"/>
      </xdr:nvSpPr>
      <xdr:spPr>
        <a:xfrm>
          <a:off x="6891972" y="4804601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29</xdr:row>
      <xdr:rowOff>174625</xdr:rowOff>
    </xdr:from>
    <xdr:to>
      <xdr:col>5</xdr:col>
      <xdr:colOff>47626</xdr:colOff>
      <xdr:row>32</xdr:row>
      <xdr:rowOff>6362</xdr:rowOff>
    </xdr:to>
    <xdr:sp macro="" textlink="">
      <xdr:nvSpPr>
        <xdr:cNvPr id="161" name="MC_BR_C_price_corn_normal_T_corn_norm_high">
          <a:extLst>
            <a:ext uri="{FF2B5EF4-FFF2-40B4-BE49-F238E27FC236}">
              <a16:creationId xmlns:a16="http://schemas.microsoft.com/office/drawing/2014/main" id="{AD2BFCDC-C0BF-6E38-76D5-502961A48AD8}"/>
            </a:ext>
          </a:extLst>
        </xdr:cNvPr>
        <xdr:cNvSpPr/>
      </xdr:nvSpPr>
      <xdr:spPr>
        <a:xfrm>
          <a:off x="6681594" y="5641975"/>
          <a:ext cx="2443357" cy="403237"/>
        </a:xfrm>
        <a:custGeom>
          <a:avLst/>
          <a:gdLst/>
          <a:ahLst/>
          <a:cxnLst/>
          <a:rect l="0" t="0" r="0" b="0"/>
          <a:pathLst>
            <a:path w="244335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443356" y="0"/>
              </a:lnTo>
              <a:lnTo>
                <a:pt x="244335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29</xdr:row>
      <xdr:rowOff>99251</xdr:rowOff>
    </xdr:from>
    <xdr:ext cx="528606" cy="182550"/>
    <xdr:sp macro="_xll.MC_OnBranchLabelClick" textlink="">
      <xdr:nvSpPr>
        <xdr:cNvPr id="162" name="MC_BN_C_price_corn_normal_T_corn_norm_high">
          <a:extLst>
            <a:ext uri="{FF2B5EF4-FFF2-40B4-BE49-F238E27FC236}">
              <a16:creationId xmlns:a16="http://schemas.microsoft.com/office/drawing/2014/main" id="{2157F867-1B14-4441-2198-A49B7FFBC094}"/>
            </a:ext>
          </a:extLst>
        </xdr:cNvPr>
        <xdr:cNvSpPr txBox="1"/>
      </xdr:nvSpPr>
      <xdr:spPr>
        <a:xfrm>
          <a:off x="6891972" y="5566601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31</xdr:row>
      <xdr:rowOff>184139</xdr:rowOff>
    </xdr:from>
    <xdr:to>
      <xdr:col>5</xdr:col>
      <xdr:colOff>47626</xdr:colOff>
      <xdr:row>34</xdr:row>
      <xdr:rowOff>15876</xdr:rowOff>
    </xdr:to>
    <xdr:sp macro="" textlink="">
      <xdr:nvSpPr>
        <xdr:cNvPr id="163" name="MC_BR_C_price_corn_normal_T_corn_norm_normal">
          <a:extLst>
            <a:ext uri="{FF2B5EF4-FFF2-40B4-BE49-F238E27FC236}">
              <a16:creationId xmlns:a16="http://schemas.microsoft.com/office/drawing/2014/main" id="{843D31FE-1AC7-6E52-85DA-63D07AF74D92}"/>
            </a:ext>
          </a:extLst>
        </xdr:cNvPr>
        <xdr:cNvSpPr/>
      </xdr:nvSpPr>
      <xdr:spPr>
        <a:xfrm>
          <a:off x="6681594" y="6032489"/>
          <a:ext cx="2443357" cy="403237"/>
        </a:xfrm>
        <a:custGeom>
          <a:avLst/>
          <a:gdLst/>
          <a:ahLst/>
          <a:cxnLst/>
          <a:rect l="0" t="0" r="0" b="0"/>
          <a:pathLst>
            <a:path w="244335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443356" y="371486"/>
              </a:lnTo>
              <a:lnTo>
                <a:pt x="244335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33</xdr:row>
      <xdr:rowOff>99251</xdr:rowOff>
    </xdr:from>
    <xdr:ext cx="648254" cy="182550"/>
    <xdr:sp macro="_xll.MC_OnBranchLabelClick" textlink="">
      <xdr:nvSpPr>
        <xdr:cNvPr id="164" name="MC_BN_C_price_corn_normal_T_corn_norm_normal">
          <a:extLst>
            <a:ext uri="{FF2B5EF4-FFF2-40B4-BE49-F238E27FC236}">
              <a16:creationId xmlns:a16="http://schemas.microsoft.com/office/drawing/2014/main" id="{95D0BC45-93D9-5F5E-6419-B6430D9643B2}"/>
            </a:ext>
          </a:extLst>
        </xdr:cNvPr>
        <xdr:cNvSpPr txBox="1"/>
      </xdr:nvSpPr>
      <xdr:spPr>
        <a:xfrm>
          <a:off x="6891972" y="6328601"/>
          <a:ext cx="6482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Normal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31</xdr:row>
      <xdr:rowOff>187109</xdr:rowOff>
    </xdr:from>
    <xdr:to>
      <xdr:col>5</xdr:col>
      <xdr:colOff>47626</xdr:colOff>
      <xdr:row>36</xdr:row>
      <xdr:rowOff>15876</xdr:rowOff>
    </xdr:to>
    <xdr:sp macro="" textlink="">
      <xdr:nvSpPr>
        <xdr:cNvPr id="165" name="MC_BR_C_price_corn_normal_T_corn_norm_low">
          <a:extLst>
            <a:ext uri="{FF2B5EF4-FFF2-40B4-BE49-F238E27FC236}">
              <a16:creationId xmlns:a16="http://schemas.microsoft.com/office/drawing/2014/main" id="{082C51E5-691C-2EFB-8B28-685687128675}"/>
            </a:ext>
          </a:extLst>
        </xdr:cNvPr>
        <xdr:cNvSpPr/>
      </xdr:nvSpPr>
      <xdr:spPr>
        <a:xfrm>
          <a:off x="6680630" y="6035459"/>
          <a:ext cx="2444321" cy="781267"/>
        </a:xfrm>
        <a:custGeom>
          <a:avLst/>
          <a:gdLst/>
          <a:ahLst/>
          <a:cxnLst/>
          <a:rect l="0" t="0" r="0" b="0"/>
          <a:pathLst>
            <a:path w="244432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444320" y="749516"/>
              </a:lnTo>
              <a:lnTo>
                <a:pt x="244432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35</xdr:row>
      <xdr:rowOff>99251</xdr:rowOff>
    </xdr:from>
    <xdr:ext cx="505844" cy="182550"/>
    <xdr:sp macro="_xll.MC_OnBranchLabelClick" textlink="">
      <xdr:nvSpPr>
        <xdr:cNvPr id="166" name="MC_BN_C_price_corn_normal_T_corn_norm_low">
          <a:extLst>
            <a:ext uri="{FF2B5EF4-FFF2-40B4-BE49-F238E27FC236}">
              <a16:creationId xmlns:a16="http://schemas.microsoft.com/office/drawing/2014/main" id="{F7680F75-9217-1863-1BE8-BE8E792D7677}"/>
            </a:ext>
          </a:extLst>
        </xdr:cNvPr>
        <xdr:cNvSpPr txBox="1"/>
      </xdr:nvSpPr>
      <xdr:spPr>
        <a:xfrm>
          <a:off x="6891972" y="6709601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74841</xdr:colOff>
      <xdr:row>39</xdr:row>
      <xdr:rowOff>174625</xdr:rowOff>
    </xdr:from>
    <xdr:to>
      <xdr:col>5</xdr:col>
      <xdr:colOff>47626</xdr:colOff>
      <xdr:row>46</xdr:row>
      <xdr:rowOff>2291</xdr:rowOff>
    </xdr:to>
    <xdr:sp macro="" textlink="">
      <xdr:nvSpPr>
        <xdr:cNvPr id="167" name="MC_BR_D_drought_corn_C_irrigate_corn">
          <a:extLst>
            <a:ext uri="{FF2B5EF4-FFF2-40B4-BE49-F238E27FC236}">
              <a16:creationId xmlns:a16="http://schemas.microsoft.com/office/drawing/2014/main" id="{B7EAE863-3858-66DE-ED92-69B65AC65110}"/>
            </a:ext>
          </a:extLst>
        </xdr:cNvPr>
        <xdr:cNvSpPr/>
      </xdr:nvSpPr>
      <xdr:spPr>
        <a:xfrm>
          <a:off x="6680429" y="7546975"/>
          <a:ext cx="2444522" cy="1161166"/>
        </a:xfrm>
        <a:custGeom>
          <a:avLst/>
          <a:gdLst/>
          <a:ahLst/>
          <a:cxnLst/>
          <a:rect l="0" t="0" r="0" b="0"/>
          <a:pathLst>
            <a:path w="2444522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444521" y="0"/>
              </a:lnTo>
              <a:lnTo>
                <a:pt x="2444521" y="31750"/>
              </a:lnTo>
              <a:lnTo>
                <a:pt x="182334" y="31750"/>
              </a:lnTo>
              <a:lnTo>
                <a:pt x="198043" y="18165"/>
              </a:lnTo>
              <a:lnTo>
                <a:pt x="31419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39</xdr:row>
      <xdr:rowOff>99251</xdr:rowOff>
    </xdr:from>
    <xdr:ext cx="950645" cy="182550"/>
    <xdr:sp macro="_xll.MC_OnBranchLabelClick" textlink="">
      <xdr:nvSpPr>
        <xdr:cNvPr id="168" name="MC_BN_D_drought_corn_C_irrigate_corn">
          <a:extLst>
            <a:ext uri="{FF2B5EF4-FFF2-40B4-BE49-F238E27FC236}">
              <a16:creationId xmlns:a16="http://schemas.microsoft.com/office/drawing/2014/main" id="{FD46D96D-F07D-29B8-9972-62299A167B8C}"/>
            </a:ext>
          </a:extLst>
        </xdr:cNvPr>
        <xdr:cNvSpPr txBox="1"/>
      </xdr:nvSpPr>
      <xdr:spPr>
        <a:xfrm>
          <a:off x="6891972" y="7471601"/>
          <a:ext cx="95064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Irrigate (Extra Cost)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45</xdr:row>
      <xdr:rowOff>189143</xdr:rowOff>
    </xdr:from>
    <xdr:to>
      <xdr:col>5</xdr:col>
      <xdr:colOff>47626</xdr:colOff>
      <xdr:row>50</xdr:row>
      <xdr:rowOff>6351</xdr:rowOff>
    </xdr:to>
    <xdr:sp macro="" textlink="">
      <xdr:nvSpPr>
        <xdr:cNvPr id="169" name="MC_BR_D_drought_corn_C_price_corn_drought">
          <a:extLst>
            <a:ext uri="{FF2B5EF4-FFF2-40B4-BE49-F238E27FC236}">
              <a16:creationId xmlns:a16="http://schemas.microsoft.com/office/drawing/2014/main" id="{C6328A02-60E6-F94A-9FF0-7D1AE95357E5}"/>
            </a:ext>
          </a:extLst>
        </xdr:cNvPr>
        <xdr:cNvSpPr/>
      </xdr:nvSpPr>
      <xdr:spPr>
        <a:xfrm>
          <a:off x="6689935" y="8704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49</xdr:row>
      <xdr:rowOff>99251</xdr:rowOff>
    </xdr:from>
    <xdr:ext cx="1064907" cy="182550"/>
    <xdr:sp macro="_xll.MC_OnBranchLabelClick" textlink="">
      <xdr:nvSpPr>
        <xdr:cNvPr id="170" name="MC_BN_D_drought_corn_C_price_corn_drought">
          <a:extLst>
            <a:ext uri="{FF2B5EF4-FFF2-40B4-BE49-F238E27FC236}">
              <a16:creationId xmlns:a16="http://schemas.microsoft.com/office/drawing/2014/main" id="{8F31B707-8A9E-D4F3-5E3B-6D62F3E3916F}"/>
            </a:ext>
          </a:extLst>
        </xdr:cNvPr>
        <xdr:cNvSpPr txBox="1"/>
      </xdr:nvSpPr>
      <xdr:spPr>
        <a:xfrm>
          <a:off x="6891972" y="9376601"/>
          <a:ext cx="106490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Accept Reduced Yield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37</xdr:row>
      <xdr:rowOff>174625</xdr:rowOff>
    </xdr:from>
    <xdr:to>
      <xdr:col>6</xdr:col>
      <xdr:colOff>47626</xdr:colOff>
      <xdr:row>40</xdr:row>
      <xdr:rowOff>6362</xdr:rowOff>
    </xdr:to>
    <xdr:sp macro="" textlink="">
      <xdr:nvSpPr>
        <xdr:cNvPr id="171" name="MC_BR_C_irrigate_corn_T_corn_irr_high">
          <a:extLst>
            <a:ext uri="{FF2B5EF4-FFF2-40B4-BE49-F238E27FC236}">
              <a16:creationId xmlns:a16="http://schemas.microsoft.com/office/drawing/2014/main" id="{5A9C080F-FC53-DA3D-FE5E-D024528C8DF8}"/>
            </a:ext>
          </a:extLst>
        </xdr:cNvPr>
        <xdr:cNvSpPr/>
      </xdr:nvSpPr>
      <xdr:spPr>
        <a:xfrm>
          <a:off x="9153331" y="7165975"/>
          <a:ext cx="2529083" cy="403237"/>
        </a:xfrm>
        <a:custGeom>
          <a:avLst/>
          <a:gdLst/>
          <a:ahLst/>
          <a:cxnLst/>
          <a:rect l="0" t="0" r="0" b="0"/>
          <a:pathLst>
            <a:path w="252908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529082" y="0"/>
              </a:lnTo>
              <a:lnTo>
                <a:pt x="252908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37</xdr:row>
      <xdr:rowOff>99251</xdr:rowOff>
    </xdr:from>
    <xdr:ext cx="528606" cy="182550"/>
    <xdr:sp macro="_xll.MC_OnBranchLabelClick" textlink="">
      <xdr:nvSpPr>
        <xdr:cNvPr id="172" name="MC_BN_C_irrigate_corn_T_corn_irr_high">
          <a:extLst>
            <a:ext uri="{FF2B5EF4-FFF2-40B4-BE49-F238E27FC236}">
              <a16:creationId xmlns:a16="http://schemas.microsoft.com/office/drawing/2014/main" id="{54393F35-4569-D2CE-7513-88CCA6187EEA}"/>
            </a:ext>
          </a:extLst>
        </xdr:cNvPr>
        <xdr:cNvSpPr txBox="1"/>
      </xdr:nvSpPr>
      <xdr:spPr>
        <a:xfrm>
          <a:off x="9363710" y="7090601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39</xdr:row>
      <xdr:rowOff>184139</xdr:rowOff>
    </xdr:from>
    <xdr:to>
      <xdr:col>6</xdr:col>
      <xdr:colOff>47626</xdr:colOff>
      <xdr:row>42</xdr:row>
      <xdr:rowOff>15876</xdr:rowOff>
    </xdr:to>
    <xdr:sp macro="" textlink="">
      <xdr:nvSpPr>
        <xdr:cNvPr id="173" name="MC_BR_C_irrigate_corn_T_corn_irr_normal">
          <a:extLst>
            <a:ext uri="{FF2B5EF4-FFF2-40B4-BE49-F238E27FC236}">
              <a16:creationId xmlns:a16="http://schemas.microsoft.com/office/drawing/2014/main" id="{6309C4E8-ADEB-74A3-7D54-4739B88A8F02}"/>
            </a:ext>
          </a:extLst>
        </xdr:cNvPr>
        <xdr:cNvSpPr/>
      </xdr:nvSpPr>
      <xdr:spPr>
        <a:xfrm>
          <a:off x="9153331" y="7556489"/>
          <a:ext cx="2529083" cy="403237"/>
        </a:xfrm>
        <a:custGeom>
          <a:avLst/>
          <a:gdLst/>
          <a:ahLst/>
          <a:cxnLst/>
          <a:rect l="0" t="0" r="0" b="0"/>
          <a:pathLst>
            <a:path w="25290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529082" y="371486"/>
              </a:lnTo>
              <a:lnTo>
                <a:pt x="25290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41</xdr:row>
      <xdr:rowOff>99251</xdr:rowOff>
    </xdr:from>
    <xdr:ext cx="648254" cy="182550"/>
    <xdr:sp macro="_xll.MC_OnBranchLabelClick" textlink="">
      <xdr:nvSpPr>
        <xdr:cNvPr id="174" name="MC_BN_C_irrigate_corn_T_corn_irr_normal">
          <a:extLst>
            <a:ext uri="{FF2B5EF4-FFF2-40B4-BE49-F238E27FC236}">
              <a16:creationId xmlns:a16="http://schemas.microsoft.com/office/drawing/2014/main" id="{CDB4B39B-B631-839D-0647-151D3B86E489}"/>
            </a:ext>
          </a:extLst>
        </xdr:cNvPr>
        <xdr:cNvSpPr txBox="1"/>
      </xdr:nvSpPr>
      <xdr:spPr>
        <a:xfrm>
          <a:off x="9363710" y="7852601"/>
          <a:ext cx="6482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Normal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39</xdr:row>
      <xdr:rowOff>187109</xdr:rowOff>
    </xdr:from>
    <xdr:to>
      <xdr:col>6</xdr:col>
      <xdr:colOff>47626</xdr:colOff>
      <xdr:row>44</xdr:row>
      <xdr:rowOff>15876</xdr:rowOff>
    </xdr:to>
    <xdr:sp macro="" textlink="">
      <xdr:nvSpPr>
        <xdr:cNvPr id="175" name="MC_BR_C_irrigate_corn_T_corn_irr_low">
          <a:extLst>
            <a:ext uri="{FF2B5EF4-FFF2-40B4-BE49-F238E27FC236}">
              <a16:creationId xmlns:a16="http://schemas.microsoft.com/office/drawing/2014/main" id="{F06BB358-2B4D-1136-A8B6-C459AD0EFB9A}"/>
            </a:ext>
          </a:extLst>
        </xdr:cNvPr>
        <xdr:cNvSpPr/>
      </xdr:nvSpPr>
      <xdr:spPr>
        <a:xfrm>
          <a:off x="9152368" y="7559459"/>
          <a:ext cx="2530046" cy="781267"/>
        </a:xfrm>
        <a:custGeom>
          <a:avLst/>
          <a:gdLst/>
          <a:ahLst/>
          <a:cxnLst/>
          <a:rect l="0" t="0" r="0" b="0"/>
          <a:pathLst>
            <a:path w="2530046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530045" y="749516"/>
              </a:lnTo>
              <a:lnTo>
                <a:pt x="2530045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43</xdr:row>
      <xdr:rowOff>99251</xdr:rowOff>
    </xdr:from>
    <xdr:ext cx="505844" cy="182550"/>
    <xdr:sp macro="_xll.MC_OnBranchLabelClick" textlink="">
      <xdr:nvSpPr>
        <xdr:cNvPr id="176" name="MC_BN_C_irrigate_corn_T_corn_irr_low">
          <a:extLst>
            <a:ext uri="{FF2B5EF4-FFF2-40B4-BE49-F238E27FC236}">
              <a16:creationId xmlns:a16="http://schemas.microsoft.com/office/drawing/2014/main" id="{D4FFA0E5-AEF5-75FC-41EF-5B0F923383CC}"/>
            </a:ext>
          </a:extLst>
        </xdr:cNvPr>
        <xdr:cNvSpPr txBox="1"/>
      </xdr:nvSpPr>
      <xdr:spPr>
        <a:xfrm>
          <a:off x="9363710" y="8233601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47</xdr:row>
      <xdr:rowOff>184150</xdr:rowOff>
    </xdr:from>
    <xdr:to>
      <xdr:col>6</xdr:col>
      <xdr:colOff>47626</xdr:colOff>
      <xdr:row>50</xdr:row>
      <xdr:rowOff>2545</xdr:rowOff>
    </xdr:to>
    <xdr:sp macro="" textlink="">
      <xdr:nvSpPr>
        <xdr:cNvPr id="177" name="MC_BR_C_price_corn_drought_T_corn_drought_high">
          <a:extLst>
            <a:ext uri="{FF2B5EF4-FFF2-40B4-BE49-F238E27FC236}">
              <a16:creationId xmlns:a16="http://schemas.microsoft.com/office/drawing/2014/main" id="{10722D56-D092-A4F6-1BC0-5D1DC84C17E9}"/>
            </a:ext>
          </a:extLst>
        </xdr:cNvPr>
        <xdr:cNvSpPr/>
      </xdr:nvSpPr>
      <xdr:spPr>
        <a:xfrm>
          <a:off x="9162058" y="9080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5" y="0"/>
              </a:lnTo>
              <a:lnTo>
                <a:pt x="25203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47</xdr:row>
      <xdr:rowOff>99251</xdr:rowOff>
    </xdr:from>
    <xdr:ext cx="528606" cy="182550"/>
    <xdr:sp macro="_xll.MC_OnBranchLabelClick" textlink="">
      <xdr:nvSpPr>
        <xdr:cNvPr id="178" name="MC_BN_C_price_corn_drought_T_corn_drought_high">
          <a:extLst>
            <a:ext uri="{FF2B5EF4-FFF2-40B4-BE49-F238E27FC236}">
              <a16:creationId xmlns:a16="http://schemas.microsoft.com/office/drawing/2014/main" id="{F87066B8-799A-593D-230D-3A691C962B2F}"/>
            </a:ext>
          </a:extLst>
        </xdr:cNvPr>
        <xdr:cNvSpPr txBox="1"/>
      </xdr:nvSpPr>
      <xdr:spPr>
        <a:xfrm>
          <a:off x="9363710" y="8995601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49</xdr:row>
      <xdr:rowOff>187956</xdr:rowOff>
    </xdr:from>
    <xdr:to>
      <xdr:col>6</xdr:col>
      <xdr:colOff>47626</xdr:colOff>
      <xdr:row>52</xdr:row>
      <xdr:rowOff>6351</xdr:rowOff>
    </xdr:to>
    <xdr:sp macro="" textlink="">
      <xdr:nvSpPr>
        <xdr:cNvPr id="179" name="MC_BR_C_price_corn_drought_T_corn_drought_normal">
          <a:extLst>
            <a:ext uri="{FF2B5EF4-FFF2-40B4-BE49-F238E27FC236}">
              <a16:creationId xmlns:a16="http://schemas.microsoft.com/office/drawing/2014/main" id="{375463D7-80C9-48F7-3400-9EFD0FA2D0BD}"/>
            </a:ext>
          </a:extLst>
        </xdr:cNvPr>
        <xdr:cNvSpPr/>
      </xdr:nvSpPr>
      <xdr:spPr>
        <a:xfrm>
          <a:off x="9162058" y="9465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51</xdr:row>
      <xdr:rowOff>99251</xdr:rowOff>
    </xdr:from>
    <xdr:ext cx="648254" cy="182550"/>
    <xdr:sp macro="_xll.MC_OnBranchLabelClick" textlink="">
      <xdr:nvSpPr>
        <xdr:cNvPr id="180" name="MC_BN_C_price_corn_drought_T_corn_drought_normal">
          <a:extLst>
            <a:ext uri="{FF2B5EF4-FFF2-40B4-BE49-F238E27FC236}">
              <a16:creationId xmlns:a16="http://schemas.microsoft.com/office/drawing/2014/main" id="{DBDC11E5-0E72-2F59-51F3-E1C52D38D941}"/>
            </a:ext>
          </a:extLst>
        </xdr:cNvPr>
        <xdr:cNvSpPr txBox="1"/>
      </xdr:nvSpPr>
      <xdr:spPr>
        <a:xfrm>
          <a:off x="9363710" y="9757601"/>
          <a:ext cx="6482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49</xdr:row>
      <xdr:rowOff>189143</xdr:rowOff>
    </xdr:from>
    <xdr:to>
      <xdr:col>6</xdr:col>
      <xdr:colOff>47626</xdr:colOff>
      <xdr:row>54</xdr:row>
      <xdr:rowOff>6351</xdr:rowOff>
    </xdr:to>
    <xdr:sp macro="" textlink="">
      <xdr:nvSpPr>
        <xdr:cNvPr id="181" name="MC_BR_C_price_corn_drought_T_corn_drought_low">
          <a:extLst>
            <a:ext uri="{FF2B5EF4-FFF2-40B4-BE49-F238E27FC236}">
              <a16:creationId xmlns:a16="http://schemas.microsoft.com/office/drawing/2014/main" id="{A7FBECA0-67AF-4104-B819-C5387BF10264}"/>
            </a:ext>
          </a:extLst>
        </xdr:cNvPr>
        <xdr:cNvSpPr/>
      </xdr:nvSpPr>
      <xdr:spPr>
        <a:xfrm>
          <a:off x="9161673" y="9466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53</xdr:row>
      <xdr:rowOff>99251</xdr:rowOff>
    </xdr:from>
    <xdr:ext cx="505844" cy="182550"/>
    <xdr:sp macro="_xll.MC_OnBranchLabelClick" textlink="">
      <xdr:nvSpPr>
        <xdr:cNvPr id="182" name="MC_BN_C_price_corn_drought_T_corn_drought_low">
          <a:extLst>
            <a:ext uri="{FF2B5EF4-FFF2-40B4-BE49-F238E27FC236}">
              <a16:creationId xmlns:a16="http://schemas.microsoft.com/office/drawing/2014/main" id="{00B97F18-F0F5-DE93-F214-A9062A3D988E}"/>
            </a:ext>
          </a:extLst>
        </xdr:cNvPr>
        <xdr:cNvSpPr txBox="1"/>
      </xdr:nvSpPr>
      <xdr:spPr>
        <a:xfrm>
          <a:off x="9363710" y="10138601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61</xdr:row>
      <xdr:rowOff>184150</xdr:rowOff>
    </xdr:from>
    <xdr:to>
      <xdr:col>4</xdr:col>
      <xdr:colOff>47626</xdr:colOff>
      <xdr:row>68</xdr:row>
      <xdr:rowOff>917</xdr:rowOff>
    </xdr:to>
    <xdr:sp macro="" textlink="">
      <xdr:nvSpPr>
        <xdr:cNvPr id="183" name="MC_BR_C_weather_soy_C_price_soy_ideal">
          <a:extLst>
            <a:ext uri="{FF2B5EF4-FFF2-40B4-BE49-F238E27FC236}">
              <a16:creationId xmlns:a16="http://schemas.microsoft.com/office/drawing/2014/main" id="{E3CBB054-8569-1D3B-C44D-C0E113BEAABB}"/>
            </a:ext>
          </a:extLst>
        </xdr:cNvPr>
        <xdr:cNvSpPr/>
      </xdr:nvSpPr>
      <xdr:spPr>
        <a:xfrm>
          <a:off x="4475292" y="11747500"/>
          <a:ext cx="2177922" cy="1150267"/>
        </a:xfrm>
        <a:custGeom>
          <a:avLst/>
          <a:gdLst/>
          <a:ahLst/>
          <a:cxnLst/>
          <a:rect l="0" t="0" r="0" b="0"/>
          <a:pathLst>
            <a:path w="2177922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177921" y="0"/>
              </a:lnTo>
              <a:lnTo>
                <a:pt x="2177921" y="12700"/>
              </a:lnTo>
              <a:lnTo>
                <a:pt x="172908" y="12700"/>
              </a:lnTo>
              <a:lnTo>
                <a:pt x="179192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61</xdr:row>
      <xdr:rowOff>99251</xdr:rowOff>
    </xdr:from>
    <xdr:ext cx="791179" cy="182550"/>
    <xdr:sp macro="_xll.MC_OnBranchLabelClick" textlink="">
      <xdr:nvSpPr>
        <xdr:cNvPr id="184" name="MC_BN_C_weather_soy_C_price_soy_ideal">
          <a:extLst>
            <a:ext uri="{FF2B5EF4-FFF2-40B4-BE49-F238E27FC236}">
              <a16:creationId xmlns:a16="http://schemas.microsoft.com/office/drawing/2014/main" id="{BA7820AE-471C-A1DA-0B37-AA7E8C21189F}"/>
            </a:ext>
          </a:extLst>
        </xdr:cNvPr>
        <xdr:cNvSpPr txBox="1"/>
      </xdr:nvSpPr>
      <xdr:spPr>
        <a:xfrm>
          <a:off x="4677410" y="11662601"/>
          <a:ext cx="7911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Ideal Conditions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67</xdr:row>
      <xdr:rowOff>189143</xdr:rowOff>
    </xdr:from>
    <xdr:to>
      <xdr:col>4</xdr:col>
      <xdr:colOff>47626</xdr:colOff>
      <xdr:row>72</xdr:row>
      <xdr:rowOff>6351</xdr:rowOff>
    </xdr:to>
    <xdr:sp macro="" textlink="">
      <xdr:nvSpPr>
        <xdr:cNvPr id="185" name="MC_BR_C_weather_soy_C_price_soy_normal">
          <a:extLst>
            <a:ext uri="{FF2B5EF4-FFF2-40B4-BE49-F238E27FC236}">
              <a16:creationId xmlns:a16="http://schemas.microsoft.com/office/drawing/2014/main" id="{F2CBD947-546C-E659-DD0E-276C5D6E5DD5}"/>
            </a:ext>
          </a:extLst>
        </xdr:cNvPr>
        <xdr:cNvSpPr/>
      </xdr:nvSpPr>
      <xdr:spPr>
        <a:xfrm>
          <a:off x="4475373" y="12895493"/>
          <a:ext cx="2177841" cy="769708"/>
        </a:xfrm>
        <a:custGeom>
          <a:avLst/>
          <a:gdLst/>
          <a:ahLst/>
          <a:cxnLst/>
          <a:rect l="0" t="0" r="0" b="0"/>
          <a:pathLst>
            <a:path w="21778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177840" y="757007"/>
              </a:lnTo>
              <a:lnTo>
                <a:pt x="21778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71</xdr:row>
      <xdr:rowOff>99250</xdr:rowOff>
    </xdr:from>
    <xdr:ext cx="899285" cy="182550"/>
    <xdr:sp macro="_xll.MC_OnBranchLabelClick" textlink="">
      <xdr:nvSpPr>
        <xdr:cNvPr id="186" name="MC_BN_C_weather_soy_C_price_soy_normal">
          <a:extLst>
            <a:ext uri="{FF2B5EF4-FFF2-40B4-BE49-F238E27FC236}">
              <a16:creationId xmlns:a16="http://schemas.microsoft.com/office/drawing/2014/main" id="{699AC25E-A6B0-A52A-6101-382E44263FB7}"/>
            </a:ext>
          </a:extLst>
        </xdr:cNvPr>
        <xdr:cNvSpPr txBox="1"/>
      </xdr:nvSpPr>
      <xdr:spPr>
        <a:xfrm>
          <a:off x="4677410" y="13567600"/>
          <a:ext cx="8992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Conditions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84218</xdr:colOff>
      <xdr:row>67</xdr:row>
      <xdr:rowOff>190038</xdr:rowOff>
    </xdr:from>
    <xdr:to>
      <xdr:col>4</xdr:col>
      <xdr:colOff>47626</xdr:colOff>
      <xdr:row>80</xdr:row>
      <xdr:rowOff>6351</xdr:rowOff>
    </xdr:to>
    <xdr:sp macro="" textlink="">
      <xdr:nvSpPr>
        <xdr:cNvPr id="187" name="MC_BR_C_weather_soy_C_price_soy_drought">
          <a:extLst>
            <a:ext uri="{FF2B5EF4-FFF2-40B4-BE49-F238E27FC236}">
              <a16:creationId xmlns:a16="http://schemas.microsoft.com/office/drawing/2014/main" id="{48EB6753-F475-A93D-03DE-4DC12C4D6D3D}"/>
            </a:ext>
          </a:extLst>
        </xdr:cNvPr>
        <xdr:cNvSpPr/>
      </xdr:nvSpPr>
      <xdr:spPr>
        <a:xfrm>
          <a:off x="4475243" y="12896388"/>
          <a:ext cx="2177971" cy="2292813"/>
        </a:xfrm>
        <a:custGeom>
          <a:avLst/>
          <a:gdLst/>
          <a:ahLst/>
          <a:cxnLst/>
          <a:rect l="0" t="0" r="0" b="0"/>
          <a:pathLst>
            <a:path w="2177971" h="2292813">
              <a:moveTo>
                <a:pt x="12666" y="0"/>
              </a:moveTo>
              <a:lnTo>
                <a:pt x="179290" y="2286000"/>
              </a:lnTo>
              <a:lnTo>
                <a:pt x="172957" y="2280112"/>
              </a:lnTo>
              <a:lnTo>
                <a:pt x="2177970" y="2280112"/>
              </a:lnTo>
              <a:lnTo>
                <a:pt x="2177970" y="2292812"/>
              </a:lnTo>
              <a:lnTo>
                <a:pt x="172957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79</xdr:row>
      <xdr:rowOff>99250</xdr:rowOff>
    </xdr:from>
    <xdr:ext cx="420436" cy="182550"/>
    <xdr:sp macro="_xll.MC_OnBranchLabelClick" textlink="">
      <xdr:nvSpPr>
        <xdr:cNvPr id="188" name="MC_BN_C_weather_soy_C_price_soy_drought">
          <a:extLst>
            <a:ext uri="{FF2B5EF4-FFF2-40B4-BE49-F238E27FC236}">
              <a16:creationId xmlns:a16="http://schemas.microsoft.com/office/drawing/2014/main" id="{AB1C126A-1511-3188-D42B-1005CE364026}"/>
            </a:ext>
          </a:extLst>
        </xdr:cNvPr>
        <xdr:cNvSpPr txBox="1"/>
      </xdr:nvSpPr>
      <xdr:spPr>
        <a:xfrm>
          <a:off x="4677410" y="15091600"/>
          <a:ext cx="4204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Drought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84208</xdr:colOff>
      <xdr:row>67</xdr:row>
      <xdr:rowOff>190191</xdr:rowOff>
    </xdr:from>
    <xdr:to>
      <xdr:col>4</xdr:col>
      <xdr:colOff>47626</xdr:colOff>
      <xdr:row>86</xdr:row>
      <xdr:rowOff>6351</xdr:rowOff>
    </xdr:to>
    <xdr:sp macro="" textlink="">
      <xdr:nvSpPr>
        <xdr:cNvPr id="189" name="MC_BR_C_weather_soy_T_soy_flood">
          <a:extLst>
            <a:ext uri="{FF2B5EF4-FFF2-40B4-BE49-F238E27FC236}">
              <a16:creationId xmlns:a16="http://schemas.microsoft.com/office/drawing/2014/main" id="{33CB91DC-4274-78A5-E15F-E66D237A5212}"/>
            </a:ext>
          </a:extLst>
        </xdr:cNvPr>
        <xdr:cNvSpPr/>
      </xdr:nvSpPr>
      <xdr:spPr>
        <a:xfrm>
          <a:off x="4475233" y="12896541"/>
          <a:ext cx="2177981" cy="3435660"/>
        </a:xfrm>
        <a:custGeom>
          <a:avLst/>
          <a:gdLst/>
          <a:ahLst/>
          <a:cxnLst/>
          <a:rect l="0" t="0" r="0" b="0"/>
          <a:pathLst>
            <a:path w="2177981" h="3435660">
              <a:moveTo>
                <a:pt x="12686" y="0"/>
              </a:moveTo>
              <a:lnTo>
                <a:pt x="179310" y="3429000"/>
              </a:lnTo>
              <a:lnTo>
                <a:pt x="172967" y="3422959"/>
              </a:lnTo>
              <a:lnTo>
                <a:pt x="2177980" y="3422959"/>
              </a:lnTo>
              <a:lnTo>
                <a:pt x="2177980" y="3435659"/>
              </a:lnTo>
              <a:lnTo>
                <a:pt x="172967" y="3435659"/>
              </a:lnTo>
              <a:lnTo>
                <a:pt x="166624" y="3429618"/>
              </a:lnTo>
              <a:lnTo>
                <a:pt x="0" y="61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85</xdr:row>
      <xdr:rowOff>99250</xdr:rowOff>
    </xdr:from>
    <xdr:ext cx="448905" cy="182550"/>
    <xdr:sp macro="_xll.MC_OnBranchLabelClick" textlink="">
      <xdr:nvSpPr>
        <xdr:cNvPr id="190" name="MC_BN_C_weather_soy_T_soy_flood">
          <a:extLst>
            <a:ext uri="{FF2B5EF4-FFF2-40B4-BE49-F238E27FC236}">
              <a16:creationId xmlns:a16="http://schemas.microsoft.com/office/drawing/2014/main" id="{AB1DC6D6-FADB-B33D-386A-170D0AA4D579}"/>
            </a:ext>
          </a:extLst>
        </xdr:cNvPr>
        <xdr:cNvSpPr txBox="1"/>
      </xdr:nvSpPr>
      <xdr:spPr>
        <a:xfrm>
          <a:off x="4677410" y="16234600"/>
          <a:ext cx="4489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Flooding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59</xdr:row>
      <xdr:rowOff>184150</xdr:rowOff>
    </xdr:from>
    <xdr:to>
      <xdr:col>5</xdr:col>
      <xdr:colOff>47626</xdr:colOff>
      <xdr:row>62</xdr:row>
      <xdr:rowOff>2545</xdr:rowOff>
    </xdr:to>
    <xdr:sp macro="" textlink="">
      <xdr:nvSpPr>
        <xdr:cNvPr id="191" name="MC_BR_C_price_soy_ideal_T_soy_ideal_high">
          <a:extLst>
            <a:ext uri="{FF2B5EF4-FFF2-40B4-BE49-F238E27FC236}">
              <a16:creationId xmlns:a16="http://schemas.microsoft.com/office/drawing/2014/main" id="{1E258955-998D-47EC-D588-E4922E673124}"/>
            </a:ext>
          </a:extLst>
        </xdr:cNvPr>
        <xdr:cNvSpPr/>
      </xdr:nvSpPr>
      <xdr:spPr>
        <a:xfrm>
          <a:off x="6690320" y="11366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59</xdr:row>
      <xdr:rowOff>99251</xdr:rowOff>
    </xdr:from>
    <xdr:ext cx="528606" cy="182550"/>
    <xdr:sp macro="_xll.MC_OnBranchLabelClick" textlink="">
      <xdr:nvSpPr>
        <xdr:cNvPr id="192" name="MC_BN_C_price_soy_ideal_T_soy_ideal_high">
          <a:extLst>
            <a:ext uri="{FF2B5EF4-FFF2-40B4-BE49-F238E27FC236}">
              <a16:creationId xmlns:a16="http://schemas.microsoft.com/office/drawing/2014/main" id="{A989B4D0-0B1D-4D69-5701-91C056F010B4}"/>
            </a:ext>
          </a:extLst>
        </xdr:cNvPr>
        <xdr:cNvSpPr txBox="1"/>
      </xdr:nvSpPr>
      <xdr:spPr>
        <a:xfrm>
          <a:off x="6891972" y="11281601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61</xdr:row>
      <xdr:rowOff>187956</xdr:rowOff>
    </xdr:from>
    <xdr:to>
      <xdr:col>5</xdr:col>
      <xdr:colOff>47626</xdr:colOff>
      <xdr:row>64</xdr:row>
      <xdr:rowOff>6351</xdr:rowOff>
    </xdr:to>
    <xdr:sp macro="" textlink="">
      <xdr:nvSpPr>
        <xdr:cNvPr id="193" name="MC_BR_C_price_soy_ideal_T_soy_ideal_normal">
          <a:extLst>
            <a:ext uri="{FF2B5EF4-FFF2-40B4-BE49-F238E27FC236}">
              <a16:creationId xmlns:a16="http://schemas.microsoft.com/office/drawing/2014/main" id="{95244111-1BBB-74BC-9789-241DD0662E2D}"/>
            </a:ext>
          </a:extLst>
        </xdr:cNvPr>
        <xdr:cNvSpPr/>
      </xdr:nvSpPr>
      <xdr:spPr>
        <a:xfrm>
          <a:off x="6690320" y="11751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63</xdr:row>
      <xdr:rowOff>99251</xdr:rowOff>
    </xdr:from>
    <xdr:ext cx="648254" cy="182550"/>
    <xdr:sp macro="_xll.MC_OnBranchLabelClick" textlink="">
      <xdr:nvSpPr>
        <xdr:cNvPr id="194" name="MC_BN_C_price_soy_ideal_T_soy_ideal_normal">
          <a:extLst>
            <a:ext uri="{FF2B5EF4-FFF2-40B4-BE49-F238E27FC236}">
              <a16:creationId xmlns:a16="http://schemas.microsoft.com/office/drawing/2014/main" id="{F432AC55-E128-9A98-B87C-9514586EB2DD}"/>
            </a:ext>
          </a:extLst>
        </xdr:cNvPr>
        <xdr:cNvSpPr txBox="1"/>
      </xdr:nvSpPr>
      <xdr:spPr>
        <a:xfrm>
          <a:off x="6891972" y="12043601"/>
          <a:ext cx="6482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61</xdr:row>
      <xdr:rowOff>189143</xdr:rowOff>
    </xdr:from>
    <xdr:to>
      <xdr:col>5</xdr:col>
      <xdr:colOff>47626</xdr:colOff>
      <xdr:row>66</xdr:row>
      <xdr:rowOff>6351</xdr:rowOff>
    </xdr:to>
    <xdr:sp macro="" textlink="">
      <xdr:nvSpPr>
        <xdr:cNvPr id="195" name="MC_BR_C_price_soy_ideal_T_soy_ideal_low">
          <a:extLst>
            <a:ext uri="{FF2B5EF4-FFF2-40B4-BE49-F238E27FC236}">
              <a16:creationId xmlns:a16="http://schemas.microsoft.com/office/drawing/2014/main" id="{32372F2C-9359-A605-C58F-DAEFC0F6FB3C}"/>
            </a:ext>
          </a:extLst>
        </xdr:cNvPr>
        <xdr:cNvSpPr/>
      </xdr:nvSpPr>
      <xdr:spPr>
        <a:xfrm>
          <a:off x="6689935" y="11752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65</xdr:row>
      <xdr:rowOff>99251</xdr:rowOff>
    </xdr:from>
    <xdr:ext cx="505844" cy="182550"/>
    <xdr:sp macro="_xll.MC_OnBranchLabelClick" textlink="">
      <xdr:nvSpPr>
        <xdr:cNvPr id="196" name="MC_BN_C_price_soy_ideal_T_soy_ideal_low">
          <a:extLst>
            <a:ext uri="{FF2B5EF4-FFF2-40B4-BE49-F238E27FC236}">
              <a16:creationId xmlns:a16="http://schemas.microsoft.com/office/drawing/2014/main" id="{40689CB6-698C-CBB7-89C1-35BE9C1E7D53}"/>
            </a:ext>
          </a:extLst>
        </xdr:cNvPr>
        <xdr:cNvSpPr txBox="1"/>
      </xdr:nvSpPr>
      <xdr:spPr>
        <a:xfrm>
          <a:off x="6891972" y="12424601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69</xdr:row>
      <xdr:rowOff>184150</xdr:rowOff>
    </xdr:from>
    <xdr:to>
      <xdr:col>5</xdr:col>
      <xdr:colOff>47626</xdr:colOff>
      <xdr:row>72</xdr:row>
      <xdr:rowOff>2545</xdr:rowOff>
    </xdr:to>
    <xdr:sp macro="" textlink="">
      <xdr:nvSpPr>
        <xdr:cNvPr id="197" name="MC_BR_C_price_soy_normal_T_soy_norm_high">
          <a:extLst>
            <a:ext uri="{FF2B5EF4-FFF2-40B4-BE49-F238E27FC236}">
              <a16:creationId xmlns:a16="http://schemas.microsoft.com/office/drawing/2014/main" id="{6DDC19EA-3E6F-AC4D-1A63-83453B6C2E04}"/>
            </a:ext>
          </a:extLst>
        </xdr:cNvPr>
        <xdr:cNvSpPr/>
      </xdr:nvSpPr>
      <xdr:spPr>
        <a:xfrm>
          <a:off x="6690320" y="13271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69</xdr:row>
      <xdr:rowOff>99250</xdr:rowOff>
    </xdr:from>
    <xdr:ext cx="528606" cy="182550"/>
    <xdr:sp macro="_xll.MC_OnBranchLabelClick" textlink="">
      <xdr:nvSpPr>
        <xdr:cNvPr id="198" name="MC_BN_C_price_soy_normal_T_soy_norm_high">
          <a:extLst>
            <a:ext uri="{FF2B5EF4-FFF2-40B4-BE49-F238E27FC236}">
              <a16:creationId xmlns:a16="http://schemas.microsoft.com/office/drawing/2014/main" id="{40259D52-BE98-678F-A864-0A96245A849E}"/>
            </a:ext>
          </a:extLst>
        </xdr:cNvPr>
        <xdr:cNvSpPr txBox="1"/>
      </xdr:nvSpPr>
      <xdr:spPr>
        <a:xfrm>
          <a:off x="6891972" y="13186600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71</xdr:row>
      <xdr:rowOff>187956</xdr:rowOff>
    </xdr:from>
    <xdr:to>
      <xdr:col>5</xdr:col>
      <xdr:colOff>47626</xdr:colOff>
      <xdr:row>74</xdr:row>
      <xdr:rowOff>6351</xdr:rowOff>
    </xdr:to>
    <xdr:sp macro="" textlink="">
      <xdr:nvSpPr>
        <xdr:cNvPr id="199" name="MC_BR_C_price_soy_normal_T_soy_norm_normal">
          <a:extLst>
            <a:ext uri="{FF2B5EF4-FFF2-40B4-BE49-F238E27FC236}">
              <a16:creationId xmlns:a16="http://schemas.microsoft.com/office/drawing/2014/main" id="{E8ECEEBA-7A7F-63EC-3C8D-55E72B5BC336}"/>
            </a:ext>
          </a:extLst>
        </xdr:cNvPr>
        <xdr:cNvSpPr/>
      </xdr:nvSpPr>
      <xdr:spPr>
        <a:xfrm>
          <a:off x="6690320" y="13656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73</xdr:row>
      <xdr:rowOff>99250</xdr:rowOff>
    </xdr:from>
    <xdr:ext cx="648254" cy="182550"/>
    <xdr:sp macro="_xll.MC_OnBranchLabelClick" textlink="">
      <xdr:nvSpPr>
        <xdr:cNvPr id="200" name="MC_BN_C_price_soy_normal_T_soy_norm_normal">
          <a:extLst>
            <a:ext uri="{FF2B5EF4-FFF2-40B4-BE49-F238E27FC236}">
              <a16:creationId xmlns:a16="http://schemas.microsoft.com/office/drawing/2014/main" id="{100262F3-7714-2B3B-29B1-5FA04256A926}"/>
            </a:ext>
          </a:extLst>
        </xdr:cNvPr>
        <xdr:cNvSpPr txBox="1"/>
      </xdr:nvSpPr>
      <xdr:spPr>
        <a:xfrm>
          <a:off x="6891972" y="13948600"/>
          <a:ext cx="6482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71</xdr:row>
      <xdr:rowOff>189143</xdr:rowOff>
    </xdr:from>
    <xdr:to>
      <xdr:col>5</xdr:col>
      <xdr:colOff>47626</xdr:colOff>
      <xdr:row>76</xdr:row>
      <xdr:rowOff>6351</xdr:rowOff>
    </xdr:to>
    <xdr:sp macro="" textlink="">
      <xdr:nvSpPr>
        <xdr:cNvPr id="201" name="MC_BR_C_price_soy_normal_T_soy_norm_low">
          <a:extLst>
            <a:ext uri="{FF2B5EF4-FFF2-40B4-BE49-F238E27FC236}">
              <a16:creationId xmlns:a16="http://schemas.microsoft.com/office/drawing/2014/main" id="{07746785-4F47-0ABB-BB1F-0F2FAF29CFDB}"/>
            </a:ext>
          </a:extLst>
        </xdr:cNvPr>
        <xdr:cNvSpPr/>
      </xdr:nvSpPr>
      <xdr:spPr>
        <a:xfrm>
          <a:off x="6689935" y="13657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75</xdr:row>
      <xdr:rowOff>99250</xdr:rowOff>
    </xdr:from>
    <xdr:ext cx="505844" cy="182550"/>
    <xdr:sp macro="_xll.MC_OnBranchLabelClick" textlink="">
      <xdr:nvSpPr>
        <xdr:cNvPr id="202" name="MC_BN_C_price_soy_normal_T_soy_norm_low">
          <a:extLst>
            <a:ext uri="{FF2B5EF4-FFF2-40B4-BE49-F238E27FC236}">
              <a16:creationId xmlns:a16="http://schemas.microsoft.com/office/drawing/2014/main" id="{D9D39264-75E4-DA85-F20B-C5768C72CA61}"/>
            </a:ext>
          </a:extLst>
        </xdr:cNvPr>
        <xdr:cNvSpPr txBox="1"/>
      </xdr:nvSpPr>
      <xdr:spPr>
        <a:xfrm>
          <a:off x="6891972" y="14329600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77</xdr:row>
      <xdr:rowOff>184150</xdr:rowOff>
    </xdr:from>
    <xdr:to>
      <xdr:col>5</xdr:col>
      <xdr:colOff>47626</xdr:colOff>
      <xdr:row>80</xdr:row>
      <xdr:rowOff>2545</xdr:rowOff>
    </xdr:to>
    <xdr:sp macro="" textlink="">
      <xdr:nvSpPr>
        <xdr:cNvPr id="203" name="MC_BR_C_price_soy_drought_T_soy_drought_high">
          <a:extLst>
            <a:ext uri="{FF2B5EF4-FFF2-40B4-BE49-F238E27FC236}">
              <a16:creationId xmlns:a16="http://schemas.microsoft.com/office/drawing/2014/main" id="{297D04CB-07F1-4214-053E-679707F543ED}"/>
            </a:ext>
          </a:extLst>
        </xdr:cNvPr>
        <xdr:cNvSpPr/>
      </xdr:nvSpPr>
      <xdr:spPr>
        <a:xfrm>
          <a:off x="6690320" y="14795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77</xdr:row>
      <xdr:rowOff>99250</xdr:rowOff>
    </xdr:from>
    <xdr:ext cx="528606" cy="182550"/>
    <xdr:sp macro="_xll.MC_OnBranchLabelClick" textlink="">
      <xdr:nvSpPr>
        <xdr:cNvPr id="204" name="MC_BN_C_price_soy_drought_T_soy_drought_high">
          <a:extLst>
            <a:ext uri="{FF2B5EF4-FFF2-40B4-BE49-F238E27FC236}">
              <a16:creationId xmlns:a16="http://schemas.microsoft.com/office/drawing/2014/main" id="{2840B80F-9C51-3073-6B8E-9E5C6D074FEC}"/>
            </a:ext>
          </a:extLst>
        </xdr:cNvPr>
        <xdr:cNvSpPr txBox="1"/>
      </xdr:nvSpPr>
      <xdr:spPr>
        <a:xfrm>
          <a:off x="6891972" y="14710600"/>
          <a:ext cx="5286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79</xdr:row>
      <xdr:rowOff>187956</xdr:rowOff>
    </xdr:from>
    <xdr:to>
      <xdr:col>5</xdr:col>
      <xdr:colOff>47626</xdr:colOff>
      <xdr:row>82</xdr:row>
      <xdr:rowOff>6351</xdr:rowOff>
    </xdr:to>
    <xdr:sp macro="" textlink="">
      <xdr:nvSpPr>
        <xdr:cNvPr id="205" name="MC_BR_C_price_soy_drought_T_soy_drought_normal">
          <a:extLst>
            <a:ext uri="{FF2B5EF4-FFF2-40B4-BE49-F238E27FC236}">
              <a16:creationId xmlns:a16="http://schemas.microsoft.com/office/drawing/2014/main" id="{954F74CB-E263-585B-4800-8F8571E0E5D3}"/>
            </a:ext>
          </a:extLst>
        </xdr:cNvPr>
        <xdr:cNvSpPr/>
      </xdr:nvSpPr>
      <xdr:spPr>
        <a:xfrm>
          <a:off x="6690320" y="15180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81</xdr:row>
      <xdr:rowOff>99250</xdr:rowOff>
    </xdr:from>
    <xdr:ext cx="648254" cy="182550"/>
    <xdr:sp macro="_xll.MC_OnBranchLabelClick" textlink="">
      <xdr:nvSpPr>
        <xdr:cNvPr id="206" name="MC_BN_C_price_soy_drought_T_soy_drought_normal">
          <a:extLst>
            <a:ext uri="{FF2B5EF4-FFF2-40B4-BE49-F238E27FC236}">
              <a16:creationId xmlns:a16="http://schemas.microsoft.com/office/drawing/2014/main" id="{52802346-3AD9-9ED4-A5D1-8086FAAEC96A}"/>
            </a:ext>
          </a:extLst>
        </xdr:cNvPr>
        <xdr:cNvSpPr txBox="1"/>
      </xdr:nvSpPr>
      <xdr:spPr>
        <a:xfrm>
          <a:off x="6891972" y="15472600"/>
          <a:ext cx="6482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79</xdr:row>
      <xdr:rowOff>189143</xdr:rowOff>
    </xdr:from>
    <xdr:to>
      <xdr:col>5</xdr:col>
      <xdr:colOff>47626</xdr:colOff>
      <xdr:row>84</xdr:row>
      <xdr:rowOff>6351</xdr:rowOff>
    </xdr:to>
    <xdr:sp macro="" textlink="">
      <xdr:nvSpPr>
        <xdr:cNvPr id="207" name="MC_BR_C_price_soy_drought_T_soy_drought_low">
          <a:extLst>
            <a:ext uri="{FF2B5EF4-FFF2-40B4-BE49-F238E27FC236}">
              <a16:creationId xmlns:a16="http://schemas.microsoft.com/office/drawing/2014/main" id="{88477F7A-2E13-EE80-4E8D-8E857DED6A40}"/>
            </a:ext>
          </a:extLst>
        </xdr:cNvPr>
        <xdr:cNvSpPr/>
      </xdr:nvSpPr>
      <xdr:spPr>
        <a:xfrm>
          <a:off x="6689935" y="15181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83</xdr:row>
      <xdr:rowOff>99250</xdr:rowOff>
    </xdr:from>
    <xdr:ext cx="505844" cy="182550"/>
    <xdr:sp macro="_xll.MC_OnBranchLabelClick" textlink="">
      <xdr:nvSpPr>
        <xdr:cNvPr id="208" name="MC_BN_C_price_soy_drought_T_soy_drought_low">
          <a:extLst>
            <a:ext uri="{FF2B5EF4-FFF2-40B4-BE49-F238E27FC236}">
              <a16:creationId xmlns:a16="http://schemas.microsoft.com/office/drawing/2014/main" id="{E4C7B858-7569-3497-D5D0-5DBB210EA72B}"/>
            </a:ext>
          </a:extLst>
        </xdr:cNvPr>
        <xdr:cNvSpPr txBox="1"/>
      </xdr:nvSpPr>
      <xdr:spPr>
        <a:xfrm>
          <a:off x="6891972" y="15853600"/>
          <a:ext cx="5058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87</xdr:row>
      <xdr:rowOff>184150</xdr:rowOff>
    </xdr:from>
    <xdr:to>
      <xdr:col>4</xdr:col>
      <xdr:colOff>47626</xdr:colOff>
      <xdr:row>90</xdr:row>
      <xdr:rowOff>2545</xdr:rowOff>
    </xdr:to>
    <xdr:sp macro="" textlink="">
      <xdr:nvSpPr>
        <xdr:cNvPr id="209" name="MC_BR_C_weather_split_T_split_ideal">
          <a:extLst>
            <a:ext uri="{FF2B5EF4-FFF2-40B4-BE49-F238E27FC236}">
              <a16:creationId xmlns:a16="http://schemas.microsoft.com/office/drawing/2014/main" id="{BC1B71F4-C594-7E8F-2DBD-C2AB1869E39E}"/>
            </a:ext>
          </a:extLst>
        </xdr:cNvPr>
        <xdr:cNvSpPr/>
      </xdr:nvSpPr>
      <xdr:spPr>
        <a:xfrm>
          <a:off x="4475758" y="16700500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177455" y="0"/>
              </a:lnTo>
              <a:lnTo>
                <a:pt x="21774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87</xdr:row>
      <xdr:rowOff>99250</xdr:rowOff>
    </xdr:from>
    <xdr:ext cx="791179" cy="182550"/>
    <xdr:sp macro="_xll.MC_OnBranchLabelClick" textlink="">
      <xdr:nvSpPr>
        <xdr:cNvPr id="210" name="MC_BN_C_weather_split_T_split_ideal">
          <a:extLst>
            <a:ext uri="{FF2B5EF4-FFF2-40B4-BE49-F238E27FC236}">
              <a16:creationId xmlns:a16="http://schemas.microsoft.com/office/drawing/2014/main" id="{151A6C9A-ED74-FD81-BE2B-DC443F747034}"/>
            </a:ext>
          </a:extLst>
        </xdr:cNvPr>
        <xdr:cNvSpPr txBox="1"/>
      </xdr:nvSpPr>
      <xdr:spPr>
        <a:xfrm>
          <a:off x="4677410" y="16615600"/>
          <a:ext cx="7911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Ideal Conditions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89</xdr:row>
      <xdr:rowOff>187956</xdr:rowOff>
    </xdr:from>
    <xdr:to>
      <xdr:col>4</xdr:col>
      <xdr:colOff>47626</xdr:colOff>
      <xdr:row>92</xdr:row>
      <xdr:rowOff>6351</xdr:rowOff>
    </xdr:to>
    <xdr:sp macro="" textlink="">
      <xdr:nvSpPr>
        <xdr:cNvPr id="211" name="MC_BR_C_weather_split_T_split_normal">
          <a:extLst>
            <a:ext uri="{FF2B5EF4-FFF2-40B4-BE49-F238E27FC236}">
              <a16:creationId xmlns:a16="http://schemas.microsoft.com/office/drawing/2014/main" id="{D732EC1E-00BF-740C-49AB-59052ECEF8D1}"/>
            </a:ext>
          </a:extLst>
        </xdr:cNvPr>
        <xdr:cNvSpPr/>
      </xdr:nvSpPr>
      <xdr:spPr>
        <a:xfrm>
          <a:off x="4475758" y="17085306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177455" y="377194"/>
              </a:lnTo>
              <a:lnTo>
                <a:pt x="21774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91</xdr:row>
      <xdr:rowOff>99250</xdr:rowOff>
    </xdr:from>
    <xdr:ext cx="899285" cy="182550"/>
    <xdr:sp macro="_xll.MC_OnBranchLabelClick" textlink="">
      <xdr:nvSpPr>
        <xdr:cNvPr id="212" name="MC_BN_C_weather_split_T_split_normal">
          <a:extLst>
            <a:ext uri="{FF2B5EF4-FFF2-40B4-BE49-F238E27FC236}">
              <a16:creationId xmlns:a16="http://schemas.microsoft.com/office/drawing/2014/main" id="{CCCB51B1-E98B-02CD-A8CC-F411427D2086}"/>
            </a:ext>
          </a:extLst>
        </xdr:cNvPr>
        <xdr:cNvSpPr txBox="1"/>
      </xdr:nvSpPr>
      <xdr:spPr>
        <a:xfrm>
          <a:off x="4677410" y="17377600"/>
          <a:ext cx="8992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Conditions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89</xdr:row>
      <xdr:rowOff>189143</xdr:rowOff>
    </xdr:from>
    <xdr:to>
      <xdr:col>4</xdr:col>
      <xdr:colOff>47626</xdr:colOff>
      <xdr:row>94</xdr:row>
      <xdr:rowOff>6351</xdr:rowOff>
    </xdr:to>
    <xdr:sp macro="" textlink="">
      <xdr:nvSpPr>
        <xdr:cNvPr id="213" name="MC_BR_C_weather_split_T_split_drought">
          <a:extLst>
            <a:ext uri="{FF2B5EF4-FFF2-40B4-BE49-F238E27FC236}">
              <a16:creationId xmlns:a16="http://schemas.microsoft.com/office/drawing/2014/main" id="{30D7B218-1B5F-319E-7720-960BDB7A07C8}"/>
            </a:ext>
          </a:extLst>
        </xdr:cNvPr>
        <xdr:cNvSpPr/>
      </xdr:nvSpPr>
      <xdr:spPr>
        <a:xfrm>
          <a:off x="4475373" y="17086493"/>
          <a:ext cx="2177841" cy="769708"/>
        </a:xfrm>
        <a:custGeom>
          <a:avLst/>
          <a:gdLst/>
          <a:ahLst/>
          <a:cxnLst/>
          <a:rect l="0" t="0" r="0" b="0"/>
          <a:pathLst>
            <a:path w="21778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177840" y="757007"/>
              </a:lnTo>
              <a:lnTo>
                <a:pt x="21778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93</xdr:row>
      <xdr:rowOff>99250</xdr:rowOff>
    </xdr:from>
    <xdr:ext cx="420436" cy="182550"/>
    <xdr:sp macro="_xll.MC_OnBranchLabelClick" textlink="">
      <xdr:nvSpPr>
        <xdr:cNvPr id="214" name="MC_BN_C_weather_split_T_split_drought">
          <a:extLst>
            <a:ext uri="{FF2B5EF4-FFF2-40B4-BE49-F238E27FC236}">
              <a16:creationId xmlns:a16="http://schemas.microsoft.com/office/drawing/2014/main" id="{B8D79B75-5353-EB02-CC8C-BBD83C7F113B}"/>
            </a:ext>
          </a:extLst>
        </xdr:cNvPr>
        <xdr:cNvSpPr txBox="1"/>
      </xdr:nvSpPr>
      <xdr:spPr>
        <a:xfrm>
          <a:off x="4677410" y="17758600"/>
          <a:ext cx="4204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Drought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89</xdr:row>
      <xdr:rowOff>189584</xdr:rowOff>
    </xdr:from>
    <xdr:to>
      <xdr:col>4</xdr:col>
      <xdr:colOff>47626</xdr:colOff>
      <xdr:row>96</xdr:row>
      <xdr:rowOff>6351</xdr:rowOff>
    </xdr:to>
    <xdr:sp macro="" textlink="">
      <xdr:nvSpPr>
        <xdr:cNvPr id="215" name="MC_BR_C_weather_split_T_split_flood">
          <a:extLst>
            <a:ext uri="{FF2B5EF4-FFF2-40B4-BE49-F238E27FC236}">
              <a16:creationId xmlns:a16="http://schemas.microsoft.com/office/drawing/2014/main" id="{AC40DA30-CFEA-7A31-6A33-2AEDEDAAB573}"/>
            </a:ext>
          </a:extLst>
        </xdr:cNvPr>
        <xdr:cNvSpPr/>
      </xdr:nvSpPr>
      <xdr:spPr>
        <a:xfrm>
          <a:off x="4475292" y="17086934"/>
          <a:ext cx="2177922" cy="1150267"/>
        </a:xfrm>
        <a:custGeom>
          <a:avLst/>
          <a:gdLst/>
          <a:ahLst/>
          <a:cxnLst/>
          <a:rect l="0" t="0" r="0" b="0"/>
          <a:pathLst>
            <a:path w="2177922" h="1150267">
              <a:moveTo>
                <a:pt x="12567" y="0"/>
              </a:moveTo>
              <a:lnTo>
                <a:pt x="179192" y="1143000"/>
              </a:lnTo>
              <a:lnTo>
                <a:pt x="172908" y="1137566"/>
              </a:lnTo>
              <a:lnTo>
                <a:pt x="2177921" y="1137566"/>
              </a:lnTo>
              <a:lnTo>
                <a:pt x="2177921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95</xdr:row>
      <xdr:rowOff>99250</xdr:rowOff>
    </xdr:from>
    <xdr:ext cx="448905" cy="182550"/>
    <xdr:sp macro="_xll.MC_OnBranchLabelClick" textlink="">
      <xdr:nvSpPr>
        <xdr:cNvPr id="216" name="MC_BN_C_weather_split_T_split_flood">
          <a:extLst>
            <a:ext uri="{FF2B5EF4-FFF2-40B4-BE49-F238E27FC236}">
              <a16:creationId xmlns:a16="http://schemas.microsoft.com/office/drawing/2014/main" id="{7397AEB0-FEE5-B5B5-F57C-46738719A991}"/>
            </a:ext>
          </a:extLst>
        </xdr:cNvPr>
        <xdr:cNvSpPr txBox="1"/>
      </xdr:nvSpPr>
      <xdr:spPr>
        <a:xfrm>
          <a:off x="4677410" y="18139600"/>
          <a:ext cx="4489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Flooding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217" name="MC_T_corn_ideal_high">
          <a:extLst>
            <a:ext uri="{FF2B5EF4-FFF2-40B4-BE49-F238E27FC236}">
              <a16:creationId xmlns:a16="http://schemas.microsoft.com/office/drawing/2014/main" id="{99F369B3-D57C-3C8F-4CCC-3D9BAC3E7158}"/>
            </a:ext>
          </a:extLst>
        </xdr:cNvPr>
        <xdr:cNvSpPr/>
      </xdr:nvSpPr>
      <xdr:spPr>
        <a:xfrm rot="16200000">
          <a:off x="9086850" y="366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218" name="MC_C_price_corn_ideal">
          <a:extLst>
            <a:ext uri="{FF2B5EF4-FFF2-40B4-BE49-F238E27FC236}">
              <a16:creationId xmlns:a16="http://schemas.microsoft.com/office/drawing/2014/main" id="{98C7C412-3837-7223-B550-EB6C6EDE9BCA}"/>
            </a:ext>
          </a:extLst>
        </xdr:cNvPr>
        <xdr:cNvSpPr/>
      </xdr:nvSpPr>
      <xdr:spPr>
        <a:xfrm>
          <a:off x="6615113" y="405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219" name="MC_T_corn_ideal_normal">
          <a:extLst>
            <a:ext uri="{FF2B5EF4-FFF2-40B4-BE49-F238E27FC236}">
              <a16:creationId xmlns:a16="http://schemas.microsoft.com/office/drawing/2014/main" id="{E49FBE84-F14A-5443-5B05-AEE00CC397E5}"/>
            </a:ext>
          </a:extLst>
        </xdr:cNvPr>
        <xdr:cNvSpPr/>
      </xdr:nvSpPr>
      <xdr:spPr>
        <a:xfrm rot="16200000">
          <a:off x="9086850" y="442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220" name="MC_T_corn_ideal_low">
          <a:extLst>
            <a:ext uri="{FF2B5EF4-FFF2-40B4-BE49-F238E27FC236}">
              <a16:creationId xmlns:a16="http://schemas.microsoft.com/office/drawing/2014/main" id="{2B135B82-3758-98FE-4EC9-B5687315C9E4}"/>
            </a:ext>
          </a:extLst>
        </xdr:cNvPr>
        <xdr:cNvSpPr/>
      </xdr:nvSpPr>
      <xdr:spPr>
        <a:xfrm rot="16200000">
          <a:off x="9086850" y="481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27</xdr:row>
      <xdr:rowOff>109538</xdr:rowOff>
    </xdr:from>
    <xdr:to>
      <xdr:col>3</xdr:col>
      <xdr:colOff>180975</xdr:colOff>
      <xdr:row>28</xdr:row>
      <xdr:rowOff>80963</xdr:rowOff>
    </xdr:to>
    <xdr:sp macro="_xll.MC_OnNodeClick" textlink="">
      <xdr:nvSpPr>
        <xdr:cNvPr id="221" name="MC_C_weather_corn">
          <a:extLst>
            <a:ext uri="{FF2B5EF4-FFF2-40B4-BE49-F238E27FC236}">
              <a16:creationId xmlns:a16="http://schemas.microsoft.com/office/drawing/2014/main" id="{A33E4EFA-8EAE-715C-8221-C7A0B7B171BB}"/>
            </a:ext>
          </a:extLst>
        </xdr:cNvPr>
        <xdr:cNvSpPr/>
      </xdr:nvSpPr>
      <xdr:spPr>
        <a:xfrm>
          <a:off x="4400550" y="5195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222" name="MC_T_corn_norm_high">
          <a:extLst>
            <a:ext uri="{FF2B5EF4-FFF2-40B4-BE49-F238E27FC236}">
              <a16:creationId xmlns:a16="http://schemas.microsoft.com/office/drawing/2014/main" id="{C245C45E-3719-BD85-E43E-B8937E2FC232}"/>
            </a:ext>
          </a:extLst>
        </xdr:cNvPr>
        <xdr:cNvSpPr/>
      </xdr:nvSpPr>
      <xdr:spPr>
        <a:xfrm rot="16200000">
          <a:off x="9086850" y="557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223" name="MC_C_price_corn_normal">
          <a:extLst>
            <a:ext uri="{FF2B5EF4-FFF2-40B4-BE49-F238E27FC236}">
              <a16:creationId xmlns:a16="http://schemas.microsoft.com/office/drawing/2014/main" id="{F6580E38-1997-783A-3E49-B6361D0F13F6}"/>
            </a:ext>
          </a:extLst>
        </xdr:cNvPr>
        <xdr:cNvSpPr/>
      </xdr:nvSpPr>
      <xdr:spPr>
        <a:xfrm>
          <a:off x="6615113" y="595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224" name="MC_T_corn_norm_normal">
          <a:extLst>
            <a:ext uri="{FF2B5EF4-FFF2-40B4-BE49-F238E27FC236}">
              <a16:creationId xmlns:a16="http://schemas.microsoft.com/office/drawing/2014/main" id="{FA6D276D-11D2-947C-F205-6C94DFB80DF8}"/>
            </a:ext>
          </a:extLst>
        </xdr:cNvPr>
        <xdr:cNvSpPr/>
      </xdr:nvSpPr>
      <xdr:spPr>
        <a:xfrm rot="16200000">
          <a:off x="9086850" y="633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225" name="MC_T_corn_norm_low">
          <a:extLst>
            <a:ext uri="{FF2B5EF4-FFF2-40B4-BE49-F238E27FC236}">
              <a16:creationId xmlns:a16="http://schemas.microsoft.com/office/drawing/2014/main" id="{C566065E-F067-74E9-3D72-DE3A86D08606}"/>
            </a:ext>
          </a:extLst>
        </xdr:cNvPr>
        <xdr:cNvSpPr/>
      </xdr:nvSpPr>
      <xdr:spPr>
        <a:xfrm rot="16200000">
          <a:off x="9086850" y="671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226" name="MC_T_corn_irr_high">
          <a:extLst>
            <a:ext uri="{FF2B5EF4-FFF2-40B4-BE49-F238E27FC236}">
              <a16:creationId xmlns:a16="http://schemas.microsoft.com/office/drawing/2014/main" id="{80D53CC9-5AFC-13A2-D3CF-8491D8233B58}"/>
            </a:ext>
          </a:extLst>
        </xdr:cNvPr>
        <xdr:cNvSpPr/>
      </xdr:nvSpPr>
      <xdr:spPr>
        <a:xfrm rot="16200000">
          <a:off x="11644313" y="709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39</xdr:row>
      <xdr:rowOff>109538</xdr:rowOff>
    </xdr:from>
    <xdr:to>
      <xdr:col>5</xdr:col>
      <xdr:colOff>180975</xdr:colOff>
      <xdr:row>40</xdr:row>
      <xdr:rowOff>80963</xdr:rowOff>
    </xdr:to>
    <xdr:sp macro="_xll.MC_OnNodeClick" textlink="">
      <xdr:nvSpPr>
        <xdr:cNvPr id="227" name="MC_C_irrigate_corn">
          <a:extLst>
            <a:ext uri="{FF2B5EF4-FFF2-40B4-BE49-F238E27FC236}">
              <a16:creationId xmlns:a16="http://schemas.microsoft.com/office/drawing/2014/main" id="{03B09C62-D8C7-3DDA-F17A-DF5EDC68E0D8}"/>
            </a:ext>
          </a:extLst>
        </xdr:cNvPr>
        <xdr:cNvSpPr/>
      </xdr:nvSpPr>
      <xdr:spPr>
        <a:xfrm>
          <a:off x="9086850" y="748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228" name="MC_T_corn_irr_normal">
          <a:extLst>
            <a:ext uri="{FF2B5EF4-FFF2-40B4-BE49-F238E27FC236}">
              <a16:creationId xmlns:a16="http://schemas.microsoft.com/office/drawing/2014/main" id="{B25E2FB4-A098-F198-508A-DDBF2EBBECC5}"/>
            </a:ext>
          </a:extLst>
        </xdr:cNvPr>
        <xdr:cNvSpPr/>
      </xdr:nvSpPr>
      <xdr:spPr>
        <a:xfrm rot="16200000">
          <a:off x="11644313" y="785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229" name="MC_T_corn_irr_low">
          <a:extLst>
            <a:ext uri="{FF2B5EF4-FFF2-40B4-BE49-F238E27FC236}">
              <a16:creationId xmlns:a16="http://schemas.microsoft.com/office/drawing/2014/main" id="{73D24374-95FE-ED35-58C1-CDD31A19822C}"/>
            </a:ext>
          </a:extLst>
        </xdr:cNvPr>
        <xdr:cNvSpPr/>
      </xdr:nvSpPr>
      <xdr:spPr>
        <a:xfrm rot="16200000">
          <a:off x="11644313" y="823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45</xdr:row>
      <xdr:rowOff>109538</xdr:rowOff>
    </xdr:from>
    <xdr:to>
      <xdr:col>4</xdr:col>
      <xdr:colOff>180975</xdr:colOff>
      <xdr:row>46</xdr:row>
      <xdr:rowOff>80963</xdr:rowOff>
    </xdr:to>
    <xdr:sp macro="_xll.MC_OnNodeClick" textlink="">
      <xdr:nvSpPr>
        <xdr:cNvPr id="230" name="MC_D_drought_corn">
          <a:extLst>
            <a:ext uri="{FF2B5EF4-FFF2-40B4-BE49-F238E27FC236}">
              <a16:creationId xmlns:a16="http://schemas.microsoft.com/office/drawing/2014/main" id="{A907E73E-DD85-B26B-C60A-4C514695BA47}"/>
            </a:ext>
          </a:extLst>
        </xdr:cNvPr>
        <xdr:cNvSpPr/>
      </xdr:nvSpPr>
      <xdr:spPr>
        <a:xfrm>
          <a:off x="6615113" y="8624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231" name="MC_T_corn_drought_high">
          <a:extLst>
            <a:ext uri="{FF2B5EF4-FFF2-40B4-BE49-F238E27FC236}">
              <a16:creationId xmlns:a16="http://schemas.microsoft.com/office/drawing/2014/main" id="{4AF0248D-C3A1-5D54-2CDF-EC5BFA7C0669}"/>
            </a:ext>
          </a:extLst>
        </xdr:cNvPr>
        <xdr:cNvSpPr/>
      </xdr:nvSpPr>
      <xdr:spPr>
        <a:xfrm rot="16200000">
          <a:off x="11644313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49</xdr:row>
      <xdr:rowOff>109538</xdr:rowOff>
    </xdr:from>
    <xdr:to>
      <xdr:col>5</xdr:col>
      <xdr:colOff>180975</xdr:colOff>
      <xdr:row>50</xdr:row>
      <xdr:rowOff>80963</xdr:rowOff>
    </xdr:to>
    <xdr:sp macro="_xll.MC_OnNodeClick" textlink="">
      <xdr:nvSpPr>
        <xdr:cNvPr id="232" name="MC_C_price_corn_drought">
          <a:extLst>
            <a:ext uri="{FF2B5EF4-FFF2-40B4-BE49-F238E27FC236}">
              <a16:creationId xmlns:a16="http://schemas.microsoft.com/office/drawing/2014/main" id="{618243EE-15CE-6DA0-8783-5CEDDCBC365B}"/>
            </a:ext>
          </a:extLst>
        </xdr:cNvPr>
        <xdr:cNvSpPr/>
      </xdr:nvSpPr>
      <xdr:spPr>
        <a:xfrm>
          <a:off x="9086850" y="938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51</xdr:row>
      <xdr:rowOff>109537</xdr:rowOff>
    </xdr:from>
    <xdr:to>
      <xdr:col>6</xdr:col>
      <xdr:colOff>176213</xdr:colOff>
      <xdr:row>52</xdr:row>
      <xdr:rowOff>80962</xdr:rowOff>
    </xdr:to>
    <xdr:sp macro="_xll.MC_OnNodeClick" textlink="">
      <xdr:nvSpPr>
        <xdr:cNvPr id="233" name="MC_T_corn_drought_normal">
          <a:extLst>
            <a:ext uri="{FF2B5EF4-FFF2-40B4-BE49-F238E27FC236}">
              <a16:creationId xmlns:a16="http://schemas.microsoft.com/office/drawing/2014/main" id="{FBD8FF39-7DD5-844A-5190-8CE42800AADC}"/>
            </a:ext>
          </a:extLst>
        </xdr:cNvPr>
        <xdr:cNvSpPr/>
      </xdr:nvSpPr>
      <xdr:spPr>
        <a:xfrm rot="16200000">
          <a:off x="11644313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53</xdr:row>
      <xdr:rowOff>109537</xdr:rowOff>
    </xdr:from>
    <xdr:to>
      <xdr:col>6</xdr:col>
      <xdr:colOff>176213</xdr:colOff>
      <xdr:row>54</xdr:row>
      <xdr:rowOff>80962</xdr:rowOff>
    </xdr:to>
    <xdr:sp macro="_xll.MC_OnNodeClick" textlink="">
      <xdr:nvSpPr>
        <xdr:cNvPr id="234" name="MC_T_corn_drought_low">
          <a:extLst>
            <a:ext uri="{FF2B5EF4-FFF2-40B4-BE49-F238E27FC236}">
              <a16:creationId xmlns:a16="http://schemas.microsoft.com/office/drawing/2014/main" id="{924E0E16-C410-C573-89ED-0CE01A7B1E19}"/>
            </a:ext>
          </a:extLst>
        </xdr:cNvPr>
        <xdr:cNvSpPr/>
      </xdr:nvSpPr>
      <xdr:spPr>
        <a:xfrm rot="16200000">
          <a:off x="11644313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55</xdr:row>
      <xdr:rowOff>109537</xdr:rowOff>
    </xdr:from>
    <xdr:to>
      <xdr:col>4</xdr:col>
      <xdr:colOff>176213</xdr:colOff>
      <xdr:row>56</xdr:row>
      <xdr:rowOff>80962</xdr:rowOff>
    </xdr:to>
    <xdr:sp macro="_xll.MC_OnNodeClick" textlink="">
      <xdr:nvSpPr>
        <xdr:cNvPr id="235" name="MC_T_corn_flood">
          <a:extLst>
            <a:ext uri="{FF2B5EF4-FFF2-40B4-BE49-F238E27FC236}">
              <a16:creationId xmlns:a16="http://schemas.microsoft.com/office/drawing/2014/main" id="{E3C0FE95-D1C7-D122-D9B3-3357AD11A873}"/>
            </a:ext>
          </a:extLst>
        </xdr:cNvPr>
        <xdr:cNvSpPr/>
      </xdr:nvSpPr>
      <xdr:spPr>
        <a:xfrm rot="16200000">
          <a:off x="6615113" y="1052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57</xdr:row>
      <xdr:rowOff>109538</xdr:rowOff>
    </xdr:from>
    <xdr:to>
      <xdr:col>2</xdr:col>
      <xdr:colOff>180975</xdr:colOff>
      <xdr:row>58</xdr:row>
      <xdr:rowOff>80963</xdr:rowOff>
    </xdr:to>
    <xdr:sp macro="_xll.MC_OnNodeClick" textlink="">
      <xdr:nvSpPr>
        <xdr:cNvPr id="236" name="MC_D_root">
          <a:extLst>
            <a:ext uri="{FF2B5EF4-FFF2-40B4-BE49-F238E27FC236}">
              <a16:creationId xmlns:a16="http://schemas.microsoft.com/office/drawing/2014/main" id="{624AD6C3-BF43-9722-8AD4-B1A02AB045FF}"/>
            </a:ext>
          </a:extLst>
        </xdr:cNvPr>
        <xdr:cNvSpPr/>
      </xdr:nvSpPr>
      <xdr:spPr>
        <a:xfrm>
          <a:off x="2667000" y="10910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59</xdr:row>
      <xdr:rowOff>109537</xdr:rowOff>
    </xdr:from>
    <xdr:to>
      <xdr:col>5</xdr:col>
      <xdr:colOff>176213</xdr:colOff>
      <xdr:row>60</xdr:row>
      <xdr:rowOff>80962</xdr:rowOff>
    </xdr:to>
    <xdr:sp macro="_xll.MC_OnNodeClick" textlink="">
      <xdr:nvSpPr>
        <xdr:cNvPr id="237" name="MC_T_soy_ideal_high">
          <a:extLst>
            <a:ext uri="{FF2B5EF4-FFF2-40B4-BE49-F238E27FC236}">
              <a16:creationId xmlns:a16="http://schemas.microsoft.com/office/drawing/2014/main" id="{F190AC36-D20A-E1FD-2827-5311C2F134E1}"/>
            </a:ext>
          </a:extLst>
        </xdr:cNvPr>
        <xdr:cNvSpPr/>
      </xdr:nvSpPr>
      <xdr:spPr>
        <a:xfrm rot="16200000">
          <a:off x="9086850" y="1128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61</xdr:row>
      <xdr:rowOff>109538</xdr:rowOff>
    </xdr:from>
    <xdr:to>
      <xdr:col>4</xdr:col>
      <xdr:colOff>180975</xdr:colOff>
      <xdr:row>62</xdr:row>
      <xdr:rowOff>80963</xdr:rowOff>
    </xdr:to>
    <xdr:sp macro="_xll.MC_OnNodeClick" textlink="">
      <xdr:nvSpPr>
        <xdr:cNvPr id="238" name="MC_C_price_soy_ideal">
          <a:extLst>
            <a:ext uri="{FF2B5EF4-FFF2-40B4-BE49-F238E27FC236}">
              <a16:creationId xmlns:a16="http://schemas.microsoft.com/office/drawing/2014/main" id="{A69E9AEC-5324-4CB7-754F-EC2C0D0B31CE}"/>
            </a:ext>
          </a:extLst>
        </xdr:cNvPr>
        <xdr:cNvSpPr/>
      </xdr:nvSpPr>
      <xdr:spPr>
        <a:xfrm>
          <a:off x="6615113" y="1167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63</xdr:row>
      <xdr:rowOff>109537</xdr:rowOff>
    </xdr:from>
    <xdr:to>
      <xdr:col>5</xdr:col>
      <xdr:colOff>176213</xdr:colOff>
      <xdr:row>64</xdr:row>
      <xdr:rowOff>80962</xdr:rowOff>
    </xdr:to>
    <xdr:sp macro="_xll.MC_OnNodeClick" textlink="">
      <xdr:nvSpPr>
        <xdr:cNvPr id="239" name="MC_T_soy_ideal_normal">
          <a:extLst>
            <a:ext uri="{FF2B5EF4-FFF2-40B4-BE49-F238E27FC236}">
              <a16:creationId xmlns:a16="http://schemas.microsoft.com/office/drawing/2014/main" id="{AC830A6F-EDC0-BA5F-225F-E948C49F5F15}"/>
            </a:ext>
          </a:extLst>
        </xdr:cNvPr>
        <xdr:cNvSpPr/>
      </xdr:nvSpPr>
      <xdr:spPr>
        <a:xfrm rot="16200000">
          <a:off x="9086850" y="1204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65</xdr:row>
      <xdr:rowOff>109537</xdr:rowOff>
    </xdr:from>
    <xdr:to>
      <xdr:col>5</xdr:col>
      <xdr:colOff>176213</xdr:colOff>
      <xdr:row>66</xdr:row>
      <xdr:rowOff>80962</xdr:rowOff>
    </xdr:to>
    <xdr:sp macro="_xll.MC_OnNodeClick" textlink="">
      <xdr:nvSpPr>
        <xdr:cNvPr id="240" name="MC_T_soy_ideal_low">
          <a:extLst>
            <a:ext uri="{FF2B5EF4-FFF2-40B4-BE49-F238E27FC236}">
              <a16:creationId xmlns:a16="http://schemas.microsoft.com/office/drawing/2014/main" id="{71AB6F1B-2428-B28D-9D12-572FC9048752}"/>
            </a:ext>
          </a:extLst>
        </xdr:cNvPr>
        <xdr:cNvSpPr/>
      </xdr:nvSpPr>
      <xdr:spPr>
        <a:xfrm rot="16200000">
          <a:off x="9086850" y="1243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67</xdr:row>
      <xdr:rowOff>109538</xdr:rowOff>
    </xdr:from>
    <xdr:to>
      <xdr:col>3</xdr:col>
      <xdr:colOff>180975</xdr:colOff>
      <xdr:row>68</xdr:row>
      <xdr:rowOff>80963</xdr:rowOff>
    </xdr:to>
    <xdr:sp macro="_xll.MC_OnNodeClick" textlink="">
      <xdr:nvSpPr>
        <xdr:cNvPr id="241" name="MC_C_weather_soy">
          <a:extLst>
            <a:ext uri="{FF2B5EF4-FFF2-40B4-BE49-F238E27FC236}">
              <a16:creationId xmlns:a16="http://schemas.microsoft.com/office/drawing/2014/main" id="{7E3DE3F8-F14E-907E-29CD-CD0959F887E0}"/>
            </a:ext>
          </a:extLst>
        </xdr:cNvPr>
        <xdr:cNvSpPr/>
      </xdr:nvSpPr>
      <xdr:spPr>
        <a:xfrm>
          <a:off x="4400550" y="1281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69</xdr:row>
      <xdr:rowOff>109537</xdr:rowOff>
    </xdr:from>
    <xdr:to>
      <xdr:col>5</xdr:col>
      <xdr:colOff>176213</xdr:colOff>
      <xdr:row>70</xdr:row>
      <xdr:rowOff>80962</xdr:rowOff>
    </xdr:to>
    <xdr:sp macro="_xll.MC_OnNodeClick" textlink="">
      <xdr:nvSpPr>
        <xdr:cNvPr id="242" name="MC_T_soy_norm_high">
          <a:extLst>
            <a:ext uri="{FF2B5EF4-FFF2-40B4-BE49-F238E27FC236}">
              <a16:creationId xmlns:a16="http://schemas.microsoft.com/office/drawing/2014/main" id="{D059E4A0-F354-7041-F60E-2AF6F2F5A953}"/>
            </a:ext>
          </a:extLst>
        </xdr:cNvPr>
        <xdr:cNvSpPr/>
      </xdr:nvSpPr>
      <xdr:spPr>
        <a:xfrm rot="16200000">
          <a:off x="9086850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71</xdr:row>
      <xdr:rowOff>109538</xdr:rowOff>
    </xdr:from>
    <xdr:to>
      <xdr:col>4</xdr:col>
      <xdr:colOff>180975</xdr:colOff>
      <xdr:row>72</xdr:row>
      <xdr:rowOff>80963</xdr:rowOff>
    </xdr:to>
    <xdr:sp macro="_xll.MC_OnNodeClick" textlink="">
      <xdr:nvSpPr>
        <xdr:cNvPr id="243" name="MC_C_price_soy_normal">
          <a:extLst>
            <a:ext uri="{FF2B5EF4-FFF2-40B4-BE49-F238E27FC236}">
              <a16:creationId xmlns:a16="http://schemas.microsoft.com/office/drawing/2014/main" id="{AE7A6941-7BB4-F0AA-058D-A6715D84932E}"/>
            </a:ext>
          </a:extLst>
        </xdr:cNvPr>
        <xdr:cNvSpPr/>
      </xdr:nvSpPr>
      <xdr:spPr>
        <a:xfrm>
          <a:off x="6615113" y="1357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73</xdr:row>
      <xdr:rowOff>109537</xdr:rowOff>
    </xdr:from>
    <xdr:to>
      <xdr:col>5</xdr:col>
      <xdr:colOff>176213</xdr:colOff>
      <xdr:row>74</xdr:row>
      <xdr:rowOff>80962</xdr:rowOff>
    </xdr:to>
    <xdr:sp macro="_xll.MC_OnNodeClick" textlink="">
      <xdr:nvSpPr>
        <xdr:cNvPr id="244" name="MC_T_soy_norm_normal">
          <a:extLst>
            <a:ext uri="{FF2B5EF4-FFF2-40B4-BE49-F238E27FC236}">
              <a16:creationId xmlns:a16="http://schemas.microsoft.com/office/drawing/2014/main" id="{D83E8086-8B47-8969-3CB1-F94546EBB10D}"/>
            </a:ext>
          </a:extLst>
        </xdr:cNvPr>
        <xdr:cNvSpPr/>
      </xdr:nvSpPr>
      <xdr:spPr>
        <a:xfrm rot="16200000">
          <a:off x="9086850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75</xdr:row>
      <xdr:rowOff>109537</xdr:rowOff>
    </xdr:from>
    <xdr:to>
      <xdr:col>5</xdr:col>
      <xdr:colOff>176213</xdr:colOff>
      <xdr:row>76</xdr:row>
      <xdr:rowOff>80962</xdr:rowOff>
    </xdr:to>
    <xdr:sp macro="_xll.MC_OnNodeClick" textlink="">
      <xdr:nvSpPr>
        <xdr:cNvPr id="245" name="MC_T_soy_norm_low">
          <a:extLst>
            <a:ext uri="{FF2B5EF4-FFF2-40B4-BE49-F238E27FC236}">
              <a16:creationId xmlns:a16="http://schemas.microsoft.com/office/drawing/2014/main" id="{B5BF204F-F30F-1D7D-DCE1-B2345CA7210F}"/>
            </a:ext>
          </a:extLst>
        </xdr:cNvPr>
        <xdr:cNvSpPr/>
      </xdr:nvSpPr>
      <xdr:spPr>
        <a:xfrm rot="16200000">
          <a:off x="9086850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77</xdr:row>
      <xdr:rowOff>109537</xdr:rowOff>
    </xdr:from>
    <xdr:to>
      <xdr:col>5</xdr:col>
      <xdr:colOff>176213</xdr:colOff>
      <xdr:row>78</xdr:row>
      <xdr:rowOff>80962</xdr:rowOff>
    </xdr:to>
    <xdr:sp macro="_xll.MC_OnNodeClick" textlink="">
      <xdr:nvSpPr>
        <xdr:cNvPr id="246" name="MC_T_soy_drought_high">
          <a:extLst>
            <a:ext uri="{FF2B5EF4-FFF2-40B4-BE49-F238E27FC236}">
              <a16:creationId xmlns:a16="http://schemas.microsoft.com/office/drawing/2014/main" id="{4D072D3B-ED3E-EA04-31A6-AEF352B7A16C}"/>
            </a:ext>
          </a:extLst>
        </xdr:cNvPr>
        <xdr:cNvSpPr/>
      </xdr:nvSpPr>
      <xdr:spPr>
        <a:xfrm rot="16200000">
          <a:off x="9086850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79</xdr:row>
      <xdr:rowOff>109538</xdr:rowOff>
    </xdr:from>
    <xdr:to>
      <xdr:col>4</xdr:col>
      <xdr:colOff>180975</xdr:colOff>
      <xdr:row>80</xdr:row>
      <xdr:rowOff>80963</xdr:rowOff>
    </xdr:to>
    <xdr:sp macro="_xll.MC_OnNodeClick" textlink="">
      <xdr:nvSpPr>
        <xdr:cNvPr id="247" name="MC_C_price_soy_drought">
          <a:extLst>
            <a:ext uri="{FF2B5EF4-FFF2-40B4-BE49-F238E27FC236}">
              <a16:creationId xmlns:a16="http://schemas.microsoft.com/office/drawing/2014/main" id="{932A377F-98DA-95F1-3855-AB13313B7090}"/>
            </a:ext>
          </a:extLst>
        </xdr:cNvPr>
        <xdr:cNvSpPr/>
      </xdr:nvSpPr>
      <xdr:spPr>
        <a:xfrm>
          <a:off x="6615113" y="1510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81</xdr:row>
      <xdr:rowOff>109537</xdr:rowOff>
    </xdr:from>
    <xdr:to>
      <xdr:col>5</xdr:col>
      <xdr:colOff>176213</xdr:colOff>
      <xdr:row>82</xdr:row>
      <xdr:rowOff>80962</xdr:rowOff>
    </xdr:to>
    <xdr:sp macro="_xll.MC_OnNodeClick" textlink="">
      <xdr:nvSpPr>
        <xdr:cNvPr id="248" name="MC_T_soy_drought_normal">
          <a:extLst>
            <a:ext uri="{FF2B5EF4-FFF2-40B4-BE49-F238E27FC236}">
              <a16:creationId xmlns:a16="http://schemas.microsoft.com/office/drawing/2014/main" id="{73847C8B-9961-806C-5414-B90B762338B5}"/>
            </a:ext>
          </a:extLst>
        </xdr:cNvPr>
        <xdr:cNvSpPr/>
      </xdr:nvSpPr>
      <xdr:spPr>
        <a:xfrm rot="16200000">
          <a:off x="9086850" y="1547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83</xdr:row>
      <xdr:rowOff>109537</xdr:rowOff>
    </xdr:from>
    <xdr:to>
      <xdr:col>5</xdr:col>
      <xdr:colOff>176213</xdr:colOff>
      <xdr:row>84</xdr:row>
      <xdr:rowOff>80962</xdr:rowOff>
    </xdr:to>
    <xdr:sp macro="_xll.MC_OnNodeClick" textlink="">
      <xdr:nvSpPr>
        <xdr:cNvPr id="249" name="MC_T_soy_drought_low">
          <a:extLst>
            <a:ext uri="{FF2B5EF4-FFF2-40B4-BE49-F238E27FC236}">
              <a16:creationId xmlns:a16="http://schemas.microsoft.com/office/drawing/2014/main" id="{46305685-F198-5C8F-47F9-7C4F3BA25121}"/>
            </a:ext>
          </a:extLst>
        </xdr:cNvPr>
        <xdr:cNvSpPr/>
      </xdr:nvSpPr>
      <xdr:spPr>
        <a:xfrm rot="16200000">
          <a:off x="9086850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85</xdr:row>
      <xdr:rowOff>109537</xdr:rowOff>
    </xdr:from>
    <xdr:to>
      <xdr:col>4</xdr:col>
      <xdr:colOff>176213</xdr:colOff>
      <xdr:row>86</xdr:row>
      <xdr:rowOff>80962</xdr:rowOff>
    </xdr:to>
    <xdr:sp macro="_xll.MC_OnNodeClick" textlink="">
      <xdr:nvSpPr>
        <xdr:cNvPr id="250" name="MC_T_soy_flood">
          <a:extLst>
            <a:ext uri="{FF2B5EF4-FFF2-40B4-BE49-F238E27FC236}">
              <a16:creationId xmlns:a16="http://schemas.microsoft.com/office/drawing/2014/main" id="{0EBE9C6C-5D05-F325-AB9A-2065EC6C8C21}"/>
            </a:ext>
          </a:extLst>
        </xdr:cNvPr>
        <xdr:cNvSpPr/>
      </xdr:nvSpPr>
      <xdr:spPr>
        <a:xfrm rot="16200000">
          <a:off x="6615113" y="1624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87</xdr:row>
      <xdr:rowOff>109537</xdr:rowOff>
    </xdr:from>
    <xdr:to>
      <xdr:col>4</xdr:col>
      <xdr:colOff>176213</xdr:colOff>
      <xdr:row>88</xdr:row>
      <xdr:rowOff>80962</xdr:rowOff>
    </xdr:to>
    <xdr:sp macro="_xll.MC_OnNodeClick" textlink="">
      <xdr:nvSpPr>
        <xdr:cNvPr id="251" name="MC_T_split_ideal">
          <a:extLst>
            <a:ext uri="{FF2B5EF4-FFF2-40B4-BE49-F238E27FC236}">
              <a16:creationId xmlns:a16="http://schemas.microsoft.com/office/drawing/2014/main" id="{7EC1D617-9E60-4034-3C1A-0F262DAE0198}"/>
            </a:ext>
          </a:extLst>
        </xdr:cNvPr>
        <xdr:cNvSpPr/>
      </xdr:nvSpPr>
      <xdr:spPr>
        <a:xfrm rot="16200000">
          <a:off x="6615113" y="1662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89</xdr:row>
      <xdr:rowOff>109538</xdr:rowOff>
    </xdr:from>
    <xdr:to>
      <xdr:col>3</xdr:col>
      <xdr:colOff>180975</xdr:colOff>
      <xdr:row>90</xdr:row>
      <xdr:rowOff>80963</xdr:rowOff>
    </xdr:to>
    <xdr:sp macro="_xll.MC_OnNodeClick" textlink="">
      <xdr:nvSpPr>
        <xdr:cNvPr id="252" name="MC_C_weather_split">
          <a:extLst>
            <a:ext uri="{FF2B5EF4-FFF2-40B4-BE49-F238E27FC236}">
              <a16:creationId xmlns:a16="http://schemas.microsoft.com/office/drawing/2014/main" id="{B859A665-D2A8-232F-24DF-F6FA65268C8A}"/>
            </a:ext>
          </a:extLst>
        </xdr:cNvPr>
        <xdr:cNvSpPr/>
      </xdr:nvSpPr>
      <xdr:spPr>
        <a:xfrm>
          <a:off x="4400550" y="1700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91</xdr:row>
      <xdr:rowOff>109537</xdr:rowOff>
    </xdr:from>
    <xdr:to>
      <xdr:col>4</xdr:col>
      <xdr:colOff>176213</xdr:colOff>
      <xdr:row>92</xdr:row>
      <xdr:rowOff>80962</xdr:rowOff>
    </xdr:to>
    <xdr:sp macro="_xll.MC_OnNodeClick" textlink="">
      <xdr:nvSpPr>
        <xdr:cNvPr id="253" name="MC_T_split_normal">
          <a:extLst>
            <a:ext uri="{FF2B5EF4-FFF2-40B4-BE49-F238E27FC236}">
              <a16:creationId xmlns:a16="http://schemas.microsoft.com/office/drawing/2014/main" id="{71963498-995C-814F-3244-31CF139F6DC1}"/>
            </a:ext>
          </a:extLst>
        </xdr:cNvPr>
        <xdr:cNvSpPr/>
      </xdr:nvSpPr>
      <xdr:spPr>
        <a:xfrm rot="16200000">
          <a:off x="6615113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93</xdr:row>
      <xdr:rowOff>109537</xdr:rowOff>
    </xdr:from>
    <xdr:to>
      <xdr:col>4</xdr:col>
      <xdr:colOff>176213</xdr:colOff>
      <xdr:row>94</xdr:row>
      <xdr:rowOff>80962</xdr:rowOff>
    </xdr:to>
    <xdr:sp macro="_xll.MC_OnNodeClick" textlink="">
      <xdr:nvSpPr>
        <xdr:cNvPr id="254" name="MC_T_split_drought">
          <a:extLst>
            <a:ext uri="{FF2B5EF4-FFF2-40B4-BE49-F238E27FC236}">
              <a16:creationId xmlns:a16="http://schemas.microsoft.com/office/drawing/2014/main" id="{51E25F6F-FD03-EB6A-57CC-A588D1053A2D}"/>
            </a:ext>
          </a:extLst>
        </xdr:cNvPr>
        <xdr:cNvSpPr/>
      </xdr:nvSpPr>
      <xdr:spPr>
        <a:xfrm rot="16200000">
          <a:off x="6615113" y="1776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95</xdr:row>
      <xdr:rowOff>109537</xdr:rowOff>
    </xdr:from>
    <xdr:to>
      <xdr:col>4</xdr:col>
      <xdr:colOff>176213</xdr:colOff>
      <xdr:row>96</xdr:row>
      <xdr:rowOff>80962</xdr:rowOff>
    </xdr:to>
    <xdr:sp macro="_xll.MC_OnNodeClick" textlink="">
      <xdr:nvSpPr>
        <xdr:cNvPr id="255" name="MC_T_split_flood">
          <a:extLst>
            <a:ext uri="{FF2B5EF4-FFF2-40B4-BE49-F238E27FC236}">
              <a16:creationId xmlns:a16="http://schemas.microsoft.com/office/drawing/2014/main" id="{CE0982FF-8B86-F957-2AE2-C13F57DFC0D9}"/>
            </a:ext>
          </a:extLst>
        </xdr:cNvPr>
        <xdr:cNvSpPr/>
      </xdr:nvSpPr>
      <xdr:spPr>
        <a:xfrm rot="16200000">
          <a:off x="6615113" y="1814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97</xdr:row>
      <xdr:rowOff>109537</xdr:rowOff>
    </xdr:from>
    <xdr:to>
      <xdr:col>3</xdr:col>
      <xdr:colOff>176213</xdr:colOff>
      <xdr:row>98</xdr:row>
      <xdr:rowOff>80962</xdr:rowOff>
    </xdr:to>
    <xdr:sp macro="_xll.MC_OnNodeClick" textlink="">
      <xdr:nvSpPr>
        <xdr:cNvPr id="256" name="MC_T_lease">
          <a:extLst>
            <a:ext uri="{FF2B5EF4-FFF2-40B4-BE49-F238E27FC236}">
              <a16:creationId xmlns:a16="http://schemas.microsoft.com/office/drawing/2014/main" id="{C4AB31A8-EEAD-F1E5-BD9D-5979FF68DD64}"/>
            </a:ext>
          </a:extLst>
        </xdr:cNvPr>
        <xdr:cNvSpPr/>
      </xdr:nvSpPr>
      <xdr:spPr>
        <a:xfrm rot="16200000">
          <a:off x="4400550" y="1852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D10-86A2-4368-97E0-2CBD0202F3E6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42B0-3B82-4300-9F58-963A1F3F443E}">
  <dimension ref="A1:CV1"/>
  <sheetViews>
    <sheetView workbookViewId="0"/>
  </sheetViews>
  <sheetFormatPr defaultRowHeight="14.25" x14ac:dyDescent="0.45"/>
  <sheetData>
    <row r="1" spans="1:100" x14ac:dyDescent="0.45">
      <c r="A1">
        <f>MC_Tree_1!MC_BP_C_irrigate_corn_T_corn_irr_high</f>
        <v>0.3</v>
      </c>
      <c r="B1">
        <f>MC_Tree_1!MC_BV_C_irrigate_corn_T_corn_irr_high</f>
        <v>180000</v>
      </c>
      <c r="C1">
        <f>MC_Tree_1!MC_BP_C_irrigate_corn_T_corn_irr_normal</f>
        <v>0.5</v>
      </c>
      <c r="D1">
        <f>MC_Tree_1!MC_BV_C_irrigate_corn_T_corn_irr_normal</f>
        <v>140000</v>
      </c>
      <c r="E1">
        <f>MC_Tree_1!MC_BP_C_irrigate_corn_T_corn_irr_low</f>
        <v>0.2</v>
      </c>
      <c r="F1">
        <f>MC_Tree_1!MC_BV_C_irrigate_corn_T_corn_irr_low</f>
        <v>95000</v>
      </c>
      <c r="G1">
        <f>MC_Tree_1!MC_BP_C_price_corn_drought_T_corn_drought_high</f>
        <v>0.35</v>
      </c>
      <c r="H1">
        <f>MC_Tree_1!MC_BV_C_price_corn_drought_T_corn_drought_high</f>
        <v>120000</v>
      </c>
      <c r="I1">
        <f>MC_Tree_1!MC_BP_C_price_corn_drought_T_corn_drought_normal</f>
        <v>0.45</v>
      </c>
      <c r="J1">
        <f>MC_Tree_1!MC_BV_C_price_corn_drought_T_corn_drought_normal</f>
        <v>70000</v>
      </c>
      <c r="K1">
        <f>MC_Tree_1!MC_BP_C_price_corn_drought_T_corn_drought_low</f>
        <v>0.2</v>
      </c>
      <c r="L1">
        <f>MC_Tree_1!MC_BV_C_price_corn_drought_T_corn_drought_low</f>
        <v>40000</v>
      </c>
      <c r="M1">
        <f>MC_Tree_1!MC_BP_C_price_corn_ideal_T_corn_ideal_high</f>
        <v>0.2</v>
      </c>
      <c r="N1">
        <f>MC_Tree_1!MC_BV_C_price_corn_ideal_T_corn_ideal_high</f>
        <v>280000</v>
      </c>
      <c r="O1">
        <f>MC_Tree_1!MC_BP_C_price_corn_ideal_T_corn_ideal_normal</f>
        <v>0.5</v>
      </c>
      <c r="P1">
        <f>MC_Tree_1!MC_BV_C_price_corn_ideal_T_corn_ideal_normal</f>
        <v>210000</v>
      </c>
      <c r="Q1">
        <f>MC_Tree_1!MC_BP_C_price_corn_ideal_T_corn_ideal_low</f>
        <v>0.3</v>
      </c>
      <c r="R1">
        <f>MC_Tree_1!MC_BV_C_price_corn_ideal_T_corn_ideal_low</f>
        <v>150000</v>
      </c>
      <c r="S1">
        <f>MC_Tree_1!MC_BP_C_price_corn_normal_T_corn_norm_high</f>
        <v>0.25</v>
      </c>
      <c r="T1">
        <f>MC_Tree_1!MC_BV_C_price_corn_normal_T_corn_norm_high</f>
        <v>200000</v>
      </c>
      <c r="U1">
        <f>MC_Tree_1!MC_BP_C_price_corn_normal_T_corn_norm_normal</f>
        <v>0.5</v>
      </c>
      <c r="V1">
        <f>MC_Tree_1!MC_BV_C_price_corn_normal_T_corn_norm_normal</f>
        <v>155000</v>
      </c>
      <c r="W1">
        <f>MC_Tree_1!MC_BP_C_price_corn_normal_T_corn_norm_low</f>
        <v>0.25</v>
      </c>
      <c r="X1">
        <f>MC_Tree_1!MC_BV_C_price_corn_normal_T_corn_norm_low</f>
        <v>110000</v>
      </c>
      <c r="Y1">
        <f>MC_Tree_1!MC_BP_C_price_soy_drought_T_soy_drought_high</f>
        <v>0.3</v>
      </c>
      <c r="Z1">
        <f>MC_Tree_1!MC_BV_C_price_soy_drought_T_soy_drought_high</f>
        <v>110000</v>
      </c>
      <c r="AA1">
        <f>MC_Tree_1!MC_BP_C_price_soy_drought_T_soy_drought_normal</f>
        <v>0.45</v>
      </c>
      <c r="AB1">
        <f>MC_Tree_1!MC_BV_C_price_soy_drought_T_soy_drought_normal</f>
        <v>75000</v>
      </c>
      <c r="AC1">
        <f>MC_Tree_1!MC_BP_C_price_soy_drought_T_soy_drought_low</f>
        <v>0.25</v>
      </c>
      <c r="AD1">
        <f>MC_Tree_1!MC_BV_C_price_soy_drought_T_soy_drought_low</f>
        <v>50000</v>
      </c>
      <c r="AE1">
        <f>MC_Tree_1!MC_BP_C_price_soy_ideal_T_soy_ideal_high</f>
        <v>0.25</v>
      </c>
      <c r="AF1">
        <f>MC_Tree_1!MC_BV_C_price_soy_ideal_T_soy_ideal_high</f>
        <v>220000</v>
      </c>
      <c r="AG1">
        <f>MC_Tree_1!MC_BP_C_price_soy_ideal_T_soy_ideal_normal</f>
        <v>0.5</v>
      </c>
      <c r="AH1">
        <f>MC_Tree_1!MC_BV_C_price_soy_ideal_T_soy_ideal_normal</f>
        <v>170000</v>
      </c>
      <c r="AI1">
        <f>MC_Tree_1!MC_BP_C_price_soy_ideal_T_soy_ideal_low</f>
        <v>0.25</v>
      </c>
      <c r="AJ1">
        <f>MC_Tree_1!MC_BV_C_price_soy_ideal_T_soy_ideal_low</f>
        <v>120000</v>
      </c>
      <c r="AK1">
        <f>MC_Tree_1!MC_BP_C_price_soy_normal_T_soy_norm_high</f>
        <v>0.25</v>
      </c>
      <c r="AL1">
        <f>MC_Tree_1!MC_BV_C_price_soy_normal_T_soy_norm_high</f>
        <v>175000</v>
      </c>
      <c r="AM1">
        <f>MC_Tree_1!MC_BP_C_price_soy_normal_T_soy_norm_normal</f>
        <v>0.5</v>
      </c>
      <c r="AN1">
        <f>MC_Tree_1!MC_BV_C_price_soy_normal_T_soy_norm_normal</f>
        <v>130000</v>
      </c>
      <c r="AO1">
        <f>MC_Tree_1!MC_BP_C_price_soy_normal_T_soy_norm_low</f>
        <v>0.25</v>
      </c>
      <c r="AP1">
        <f>MC_Tree_1!MC_BV_C_price_soy_normal_T_soy_norm_low</f>
        <v>90000</v>
      </c>
      <c r="AQ1">
        <f>MC_Tree_1!MC_BP_C_weather_corn_C_price_corn_ideal</f>
        <v>0.25</v>
      </c>
      <c r="AR1">
        <f>MC_Tree_1!MC_BV_C_weather_corn_C_price_corn_ideal</f>
        <v>0</v>
      </c>
      <c r="AS1">
        <f>MC_Tree_1!MC_BP_C_weather_corn_C_price_corn_normal</f>
        <v>0.45</v>
      </c>
      <c r="AT1">
        <f>MC_Tree_1!MC_BV_C_weather_corn_C_price_corn_normal</f>
        <v>0</v>
      </c>
      <c r="AU1">
        <f>MC_Tree_1!MC_BP_C_weather_corn_D_drought_corn</f>
        <v>0.2</v>
      </c>
      <c r="AV1">
        <f>MC_Tree_1!MC_BV_C_weather_corn_D_drought_corn</f>
        <v>0</v>
      </c>
      <c r="AW1">
        <f>MC_Tree_1!MC_BP_C_weather_corn_T_corn_flood</f>
        <v>0.1</v>
      </c>
      <c r="AX1">
        <f>MC_Tree_1!MC_BV_C_weather_corn_T_corn_flood</f>
        <v>15000</v>
      </c>
      <c r="AY1">
        <f>MC_Tree_1!MC_BP_C_weather_soy_C_price_soy_ideal</f>
        <v>0.25</v>
      </c>
      <c r="AZ1">
        <f>MC_Tree_1!MC_BV_C_weather_soy_C_price_soy_ideal</f>
        <v>0</v>
      </c>
      <c r="BA1">
        <f>MC_Tree_1!MC_BP_C_weather_soy_C_price_soy_normal</f>
        <v>0.45</v>
      </c>
      <c r="BB1">
        <f>MC_Tree_1!MC_BV_C_weather_soy_C_price_soy_normal</f>
        <v>0</v>
      </c>
      <c r="BC1">
        <f>MC_Tree_1!MC_BP_C_weather_soy_C_price_soy_drought</f>
        <v>0.2</v>
      </c>
      <c r="BD1">
        <f>MC_Tree_1!MC_BV_C_weather_soy_C_price_soy_drought</f>
        <v>0</v>
      </c>
      <c r="BE1">
        <f>MC_Tree_1!MC_BP_C_weather_soy_T_soy_flood</f>
        <v>0.1</v>
      </c>
      <c r="BF1">
        <f>MC_Tree_1!MC_BV_C_weather_soy_T_soy_flood</f>
        <v>20000</v>
      </c>
      <c r="BG1">
        <f>MC_Tree_1!MC_BP_C_weather_split_T_split_ideal</f>
        <v>0.25</v>
      </c>
      <c r="BH1">
        <f>MC_Tree_1!MC_BV_C_weather_split_T_split_ideal</f>
        <v>195000</v>
      </c>
      <c r="BI1">
        <f>MC_Tree_1!MC_BP_C_weather_split_T_split_normal</f>
        <v>0.45</v>
      </c>
      <c r="BJ1">
        <f>MC_Tree_1!MC_BV_C_weather_split_T_split_normal</f>
        <v>145000</v>
      </c>
      <c r="BK1">
        <f>MC_Tree_1!MC_BP_C_weather_split_T_split_drought</f>
        <v>0.2</v>
      </c>
      <c r="BL1">
        <f>MC_Tree_1!MC_BV_C_weather_split_T_split_drought</f>
        <v>80000</v>
      </c>
      <c r="BM1">
        <f>MC_Tree_1!MC_BP_C_weather_split_T_split_flood</f>
        <v>0.1</v>
      </c>
      <c r="BN1">
        <f>MC_Tree_1!MC_BV_C_weather_split_T_split_flood</f>
        <v>18000</v>
      </c>
      <c r="BO1">
        <f>MC_Tree_1!MC_BV_D_drought_corn_C_irrigate_corn</f>
        <v>-25000</v>
      </c>
      <c r="BP1">
        <f>MC_Tree_1!MC_BV_D_drought_corn_C_price_corn_drought</f>
        <v>0</v>
      </c>
      <c r="BQ1">
        <f>MC_Tree_1!MC_BV_D_root_C_weather_corn</f>
        <v>-85000</v>
      </c>
      <c r="BR1">
        <f>MC_Tree_1!MC_BV_D_root_C_weather_soy</f>
        <v>-60000</v>
      </c>
      <c r="BS1">
        <f>MC_Tree_1!MC_BV_D_root_C_weather_split</f>
        <v>-72500</v>
      </c>
      <c r="BT1">
        <f>MC_Tree_1!MC_BV_D_root_T_lease</f>
        <v>45000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9236A-6606-488F-92CD-A37E9E031B8D}">
  <dimension ref="B2:D59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26</v>
      </c>
    </row>
    <row r="3" spans="2:2" x14ac:dyDescent="0.45">
      <c r="B3" s="10" t="s">
        <v>27</v>
      </c>
    </row>
    <row r="5" spans="2:2" ht="15.75" x14ac:dyDescent="0.5">
      <c r="B5" s="15" t="s">
        <v>28</v>
      </c>
    </row>
    <row r="7" spans="2:2" x14ac:dyDescent="0.45">
      <c r="B7" t="s">
        <v>29</v>
      </c>
    </row>
    <row r="8" spans="2:2" x14ac:dyDescent="0.45">
      <c r="B8" t="s">
        <v>30</v>
      </c>
    </row>
    <row r="9" spans="2:2" x14ac:dyDescent="0.45">
      <c r="B9" t="s">
        <v>31</v>
      </c>
    </row>
    <row r="11" spans="2:2" x14ac:dyDescent="0.45">
      <c r="B11" t="s">
        <v>32</v>
      </c>
    </row>
    <row r="12" spans="2:2" x14ac:dyDescent="0.45">
      <c r="B12" t="s">
        <v>33</v>
      </c>
    </row>
    <row r="13" spans="2:2" x14ac:dyDescent="0.45">
      <c r="B13" t="s">
        <v>34</v>
      </c>
    </row>
    <row r="15" spans="2:2" x14ac:dyDescent="0.45">
      <c r="B15" s="8" t="s">
        <v>35</v>
      </c>
    </row>
    <row r="16" spans="2:2" x14ac:dyDescent="0.45">
      <c r="B16" t="s">
        <v>36</v>
      </c>
    </row>
    <row r="17" spans="2:2" x14ac:dyDescent="0.45">
      <c r="B17" t="s">
        <v>37</v>
      </c>
    </row>
    <row r="18" spans="2:2" x14ac:dyDescent="0.45">
      <c r="B18" t="s">
        <v>38</v>
      </c>
    </row>
    <row r="20" spans="2:2" x14ac:dyDescent="0.45">
      <c r="B20" s="8" t="s">
        <v>39</v>
      </c>
    </row>
    <row r="21" spans="2:2" x14ac:dyDescent="0.45">
      <c r="B21" t="s">
        <v>40</v>
      </c>
    </row>
    <row r="22" spans="2:2" x14ac:dyDescent="0.45">
      <c r="B22" t="s">
        <v>41</v>
      </c>
    </row>
    <row r="24" spans="2:2" x14ac:dyDescent="0.45">
      <c r="B24" s="8" t="s">
        <v>42</v>
      </c>
    </row>
    <row r="25" spans="2:2" x14ac:dyDescent="0.45">
      <c r="B25" t="s">
        <v>43</v>
      </c>
    </row>
    <row r="26" spans="2:2" x14ac:dyDescent="0.45">
      <c r="B26" t="s">
        <v>44</v>
      </c>
    </row>
    <row r="28" spans="2:2" x14ac:dyDescent="0.45">
      <c r="B28" s="8" t="s">
        <v>45</v>
      </c>
    </row>
    <row r="29" spans="2:2" x14ac:dyDescent="0.45">
      <c r="B29" t="s">
        <v>46</v>
      </c>
    </row>
    <row r="30" spans="2:2" x14ac:dyDescent="0.45">
      <c r="B30" t="s">
        <v>47</v>
      </c>
    </row>
    <row r="32" spans="2:2" ht="15.75" x14ac:dyDescent="0.5">
      <c r="B32" s="15" t="s">
        <v>48</v>
      </c>
    </row>
    <row r="34" spans="2:4" x14ac:dyDescent="0.45">
      <c r="B34" t="s">
        <v>49</v>
      </c>
    </row>
    <row r="35" spans="2:4" x14ac:dyDescent="0.45">
      <c r="B35" t="s">
        <v>50</v>
      </c>
    </row>
    <row r="36" spans="2:4" x14ac:dyDescent="0.45">
      <c r="B36" t="s">
        <v>51</v>
      </c>
    </row>
    <row r="39" spans="2:4" ht="15.75" x14ac:dyDescent="0.5">
      <c r="B39" s="15" t="s">
        <v>52</v>
      </c>
    </row>
    <row r="41" spans="2:4" x14ac:dyDescent="0.45">
      <c r="B41" s="11" t="s">
        <v>13</v>
      </c>
      <c r="C41" s="11" t="s">
        <v>14</v>
      </c>
      <c r="D41" s="11" t="s">
        <v>16</v>
      </c>
    </row>
    <row r="42" spans="2:4" x14ac:dyDescent="0.45">
      <c r="B42" s="12" t="s">
        <v>53</v>
      </c>
      <c r="C42" s="12" t="s">
        <v>54</v>
      </c>
      <c r="D42" s="12" t="s">
        <v>55</v>
      </c>
    </row>
    <row r="43" spans="2:4" x14ac:dyDescent="0.45">
      <c r="B43" s="12" t="s">
        <v>56</v>
      </c>
      <c r="C43" s="16">
        <v>85000</v>
      </c>
      <c r="D43" s="12" t="s">
        <v>57</v>
      </c>
    </row>
    <row r="44" spans="2:4" x14ac:dyDescent="0.45">
      <c r="B44" s="12" t="s">
        <v>58</v>
      </c>
      <c r="C44" s="16">
        <v>60000</v>
      </c>
      <c r="D44" s="12" t="s">
        <v>59</v>
      </c>
    </row>
    <row r="45" spans="2:4" x14ac:dyDescent="0.45">
      <c r="B45" s="12" t="s">
        <v>60</v>
      </c>
      <c r="C45" s="16">
        <v>25000</v>
      </c>
      <c r="D45" s="12" t="s">
        <v>61</v>
      </c>
    </row>
    <row r="46" spans="2:4" x14ac:dyDescent="0.45">
      <c r="B46" s="12" t="s">
        <v>62</v>
      </c>
      <c r="C46" s="17">
        <v>0.25</v>
      </c>
      <c r="D46" s="12" t="s">
        <v>63</v>
      </c>
    </row>
    <row r="47" spans="2:4" x14ac:dyDescent="0.45">
      <c r="B47" s="12" t="s">
        <v>64</v>
      </c>
      <c r="C47" s="17">
        <v>0.45</v>
      </c>
      <c r="D47" s="12" t="s">
        <v>65</v>
      </c>
    </row>
    <row r="48" spans="2:4" x14ac:dyDescent="0.45">
      <c r="B48" s="12" t="s">
        <v>66</v>
      </c>
      <c r="C48" s="17">
        <v>0.2</v>
      </c>
      <c r="D48" s="12" t="s">
        <v>67</v>
      </c>
    </row>
    <row r="49" spans="2:4" x14ac:dyDescent="0.45">
      <c r="B49" s="12" t="s">
        <v>68</v>
      </c>
      <c r="C49" s="17">
        <v>0.1</v>
      </c>
      <c r="D49" s="12" t="s">
        <v>69</v>
      </c>
    </row>
    <row r="50" spans="2:4" x14ac:dyDescent="0.45">
      <c r="B50" s="12" t="s">
        <v>70</v>
      </c>
      <c r="C50" s="12" t="s">
        <v>71</v>
      </c>
      <c r="D50" s="12" t="s">
        <v>72</v>
      </c>
    </row>
    <row r="51" spans="2:4" x14ac:dyDescent="0.45">
      <c r="B51" s="12" t="s">
        <v>73</v>
      </c>
      <c r="C51" s="12" t="s">
        <v>74</v>
      </c>
      <c r="D51" s="12" t="s">
        <v>75</v>
      </c>
    </row>
    <row r="52" spans="2:4" x14ac:dyDescent="0.45">
      <c r="B52" s="12" t="s">
        <v>76</v>
      </c>
      <c r="C52" s="16">
        <v>45000</v>
      </c>
      <c r="D52" s="12" t="s">
        <v>77</v>
      </c>
    </row>
    <row r="55" spans="2:4" ht="15.75" x14ac:dyDescent="0.5">
      <c r="B55" s="15" t="s">
        <v>78</v>
      </c>
    </row>
    <row r="57" spans="2:4" x14ac:dyDescent="0.45">
      <c r="B57" t="s">
        <v>79</v>
      </c>
    </row>
    <row r="58" spans="2:4" x14ac:dyDescent="0.45">
      <c r="B58" t="s">
        <v>80</v>
      </c>
    </row>
    <row r="59" spans="2:4" x14ac:dyDescent="0.45">
      <c r="B59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A72D2-9A32-497D-8685-758D319F7ADC}">
  <dimension ref="B2:G102"/>
  <sheetViews>
    <sheetView showGridLines="0" workbookViewId="0"/>
  </sheetViews>
  <sheetFormatPr defaultRowHeight="14.25" x14ac:dyDescent="0.45"/>
  <cols>
    <col min="1" max="1" width="8.59765625" customWidth="1"/>
    <col min="2" max="2" width="28.59765625" customWidth="1"/>
    <col min="3" max="3" width="24.265625" customWidth="1"/>
    <col min="4" max="4" width="31" customWidth="1"/>
    <col min="5" max="5" width="34.59765625" customWidth="1"/>
    <col min="6" max="6" width="35.796875" customWidth="1"/>
    <col min="7" max="7" width="32.19921875" customWidth="1"/>
  </cols>
  <sheetData>
    <row r="2" spans="2:5" ht="15" customHeight="1" x14ac:dyDescent="0.55000000000000004">
      <c r="B2" s="9" t="s">
        <v>11</v>
      </c>
    </row>
    <row r="3" spans="2:5" ht="15" customHeight="1" x14ac:dyDescent="0.45">
      <c r="B3" s="10" t="s">
        <v>12</v>
      </c>
    </row>
    <row r="4" spans="2:5" ht="15" customHeight="1" x14ac:dyDescent="0.45"/>
    <row r="5" spans="2:5" ht="15" customHeight="1" x14ac:dyDescent="0.45">
      <c r="B5" s="11" t="s">
        <v>13</v>
      </c>
      <c r="C5" s="11" t="s">
        <v>14</v>
      </c>
      <c r="D5" s="11" t="s">
        <v>15</v>
      </c>
      <c r="E5" s="11" t="s">
        <v>16</v>
      </c>
    </row>
    <row r="6" spans="2:5" ht="15" customHeight="1" x14ac:dyDescent="0.45">
      <c r="B6" s="12" t="s">
        <v>17</v>
      </c>
      <c r="C6" s="13">
        <v>85000</v>
      </c>
      <c r="D6" s="12" t="s">
        <v>18</v>
      </c>
      <c r="E6" s="12" t="s">
        <v>19</v>
      </c>
    </row>
    <row r="7" spans="2:5" ht="15" customHeight="1" x14ac:dyDescent="0.45">
      <c r="B7" s="12" t="s">
        <v>20</v>
      </c>
      <c r="C7" s="13">
        <v>60000</v>
      </c>
      <c r="D7" s="12" t="s">
        <v>18</v>
      </c>
      <c r="E7" s="12" t="s">
        <v>19</v>
      </c>
    </row>
    <row r="8" spans="2:5" ht="15" customHeight="1" x14ac:dyDescent="0.45">
      <c r="B8" s="12" t="s">
        <v>21</v>
      </c>
      <c r="C8" s="13">
        <v>72500</v>
      </c>
      <c r="D8" s="12" t="s">
        <v>18</v>
      </c>
      <c r="E8" s="12" t="s">
        <v>19</v>
      </c>
    </row>
    <row r="9" spans="2:5" ht="15" customHeight="1" x14ac:dyDescent="0.45">
      <c r="B9" s="12" t="s">
        <v>22</v>
      </c>
      <c r="C9" s="13">
        <v>45000</v>
      </c>
      <c r="D9" s="12" t="s">
        <v>18</v>
      </c>
      <c r="E9" s="12" t="s">
        <v>23</v>
      </c>
    </row>
    <row r="10" spans="2:5" ht="15" customHeight="1" x14ac:dyDescent="0.45">
      <c r="B10" s="12" t="s">
        <v>24</v>
      </c>
      <c r="C10" s="13">
        <v>25000</v>
      </c>
      <c r="D10" s="12" t="s">
        <v>18</v>
      </c>
      <c r="E10" s="12" t="s">
        <v>25</v>
      </c>
    </row>
    <row r="11" spans="2:5" ht="15" customHeight="1" x14ac:dyDescent="0.45"/>
    <row r="12" spans="2:5" ht="15" customHeight="1" x14ac:dyDescent="0.45"/>
    <row r="13" spans="2:5" ht="15" customHeight="1" x14ac:dyDescent="0.45"/>
    <row r="14" spans="2:5" ht="15" customHeight="1" x14ac:dyDescent="0.45"/>
    <row r="20" spans="3:6" ht="15" customHeight="1" x14ac:dyDescent="0.45">
      <c r="E20" s="5">
        <v>0.2</v>
      </c>
      <c r="F20" s="1">
        <f>_xll.MC_NodeProbability(_MC_Calc_1,"T_corn_ideal_high")</f>
        <v>0.05</v>
      </c>
    </row>
    <row r="21" spans="3:6" ht="15" customHeight="1" x14ac:dyDescent="0.45">
      <c r="E21" s="7">
        <v>280000</v>
      </c>
      <c r="F21" s="6">
        <f>_xll.MC_NodeValue(_MC_Calc_1,"T_corn_ideal_high")</f>
        <v>195000</v>
      </c>
    </row>
    <row r="22" spans="3:6" ht="15" customHeight="1" x14ac:dyDescent="0.45">
      <c r="D22" s="5">
        <v>0.25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_xll.MC_NodeValue(_MC_Calc_1,"C_price_corn_ideal")</f>
        <v>121000</v>
      </c>
    </row>
    <row r="24" spans="3:6" ht="15" customHeight="1" x14ac:dyDescent="0.45">
      <c r="E24" s="5">
        <v>0.5</v>
      </c>
      <c r="F24" s="1">
        <f>_xll.MC_NodeProbability(_MC_Calc_1,"T_corn_ideal_normal")</f>
        <v>0.125</v>
      </c>
    </row>
    <row r="25" spans="3:6" ht="15" customHeight="1" x14ac:dyDescent="0.45">
      <c r="E25" s="7">
        <v>210000</v>
      </c>
      <c r="F25" s="6">
        <f>_xll.MC_NodeValue(_MC_Calc_1,"T_corn_ideal_normal")</f>
        <v>125000</v>
      </c>
    </row>
    <row r="26" spans="3:6" ht="15" customHeight="1" x14ac:dyDescent="0.45">
      <c r="E26" s="5">
        <v>0.3</v>
      </c>
      <c r="F26" s="1">
        <f>_xll.MC_NodeProbability(_MC_Calc_1,"T_corn_ideal_low")</f>
        <v>7.4999999999999997E-2</v>
      </c>
    </row>
    <row r="27" spans="3:6" ht="15" customHeight="1" x14ac:dyDescent="0.45">
      <c r="E27" s="7">
        <v>150000</v>
      </c>
      <c r="F27" s="6">
        <f>_xll.MC_NodeValue(_MC_Calc_1,"T_corn_ideal_low")</f>
        <v>65000</v>
      </c>
    </row>
    <row r="28" spans="3:6" ht="15" customHeight="1" x14ac:dyDescent="0.45">
      <c r="C28" s="4" t="str">
        <f>_xll.MC_NodeDecision(_MC_Calc_1,"C_weather_corn")</f>
        <v>optimal</v>
      </c>
      <c r="D28" s="2" t="s">
        <v>2</v>
      </c>
    </row>
    <row r="29" spans="3:6" ht="15" customHeight="1" x14ac:dyDescent="0.45">
      <c r="C29" s="7">
        <f>-PlantCornCost</f>
        <v>-85000</v>
      </c>
      <c r="D29" s="6">
        <f>_xll.MC_NodeValue(_MC_Calc_1,"C_weather_corn")</f>
        <v>61350.000000000015</v>
      </c>
    </row>
    <row r="30" spans="3:6" ht="15" customHeight="1" x14ac:dyDescent="0.45">
      <c r="E30" s="5">
        <v>0.25</v>
      </c>
      <c r="F30" s="1">
        <f>_xll.MC_NodeProbability(_MC_Calc_1,"T_corn_norm_high")</f>
        <v>0.1125</v>
      </c>
    </row>
    <row r="31" spans="3:6" ht="15" customHeight="1" x14ac:dyDescent="0.45">
      <c r="E31" s="7">
        <v>200000</v>
      </c>
      <c r="F31" s="6">
        <f>_xll.MC_NodeValue(_MC_Calc_1,"T_corn_norm_high")</f>
        <v>115000</v>
      </c>
    </row>
    <row r="32" spans="3:6" ht="15" customHeight="1" x14ac:dyDescent="0.45">
      <c r="D32" s="5">
        <v>0.45</v>
      </c>
      <c r="E32" s="2" t="s">
        <v>3</v>
      </c>
    </row>
    <row r="33" spans="4:7" ht="15" customHeight="1" x14ac:dyDescent="0.45">
      <c r="D33" s="7">
        <v>0</v>
      </c>
      <c r="E33" s="6">
        <f>_xll.MC_NodeValue(_MC_Calc_1,"C_price_corn_normal")</f>
        <v>70000</v>
      </c>
    </row>
    <row r="34" spans="4:7" ht="15" customHeight="1" x14ac:dyDescent="0.45">
      <c r="E34" s="5">
        <v>0.5</v>
      </c>
      <c r="F34" s="1">
        <f>_xll.MC_NodeProbability(_MC_Calc_1,"T_corn_norm_normal")</f>
        <v>0.22500000000000001</v>
      </c>
    </row>
    <row r="35" spans="4:7" ht="15" customHeight="1" x14ac:dyDescent="0.45">
      <c r="E35" s="7">
        <v>155000</v>
      </c>
      <c r="F35" s="6">
        <f>_xll.MC_NodeValue(_MC_Calc_1,"T_corn_norm_normal")</f>
        <v>70000</v>
      </c>
    </row>
    <row r="36" spans="4:7" ht="15" customHeight="1" x14ac:dyDescent="0.45">
      <c r="E36" s="5">
        <v>0.25</v>
      </c>
      <c r="F36" s="1">
        <f>_xll.MC_NodeProbability(_MC_Calc_1,"T_corn_norm_low")</f>
        <v>0.1125</v>
      </c>
    </row>
    <row r="37" spans="4:7" ht="15" customHeight="1" x14ac:dyDescent="0.45">
      <c r="E37" s="7">
        <v>110000</v>
      </c>
      <c r="F37" s="6">
        <f>_xll.MC_NodeValue(_MC_Calc_1,"T_corn_norm_low")</f>
        <v>25000</v>
      </c>
    </row>
    <row r="38" spans="4:7" ht="15" customHeight="1" x14ac:dyDescent="0.45">
      <c r="F38" s="5">
        <v>0.3</v>
      </c>
      <c r="G38" s="1">
        <f>_xll.MC_NodeProbability(_MC_Calc_1,"T_corn_irr_high")</f>
        <v>0.06</v>
      </c>
    </row>
    <row r="39" spans="4:7" ht="15" customHeight="1" x14ac:dyDescent="0.45">
      <c r="F39" s="7">
        <v>180000</v>
      </c>
      <c r="G39" s="6">
        <f>_xll.MC_NodeValue(_MC_Calc_1,"T_corn_irr_high")</f>
        <v>70000</v>
      </c>
    </row>
    <row r="40" spans="4:7" ht="15" customHeight="1" x14ac:dyDescent="0.45">
      <c r="E40" s="4" t="str">
        <f>_xll.MC_NodeDecision(_MC_Calc_1,"C_irrigate_corn")</f>
        <v>optimal</v>
      </c>
      <c r="F40" s="2" t="s">
        <v>4</v>
      </c>
    </row>
    <row r="41" spans="4:7" ht="15" customHeight="1" x14ac:dyDescent="0.45">
      <c r="E41" s="7">
        <f>-IrrigateExtraCost</f>
        <v>-25000</v>
      </c>
      <c r="F41" s="6">
        <f>_xll.MC_NodeValue(_MC_Calc_1,"C_irrigate_corn")</f>
        <v>33000</v>
      </c>
    </row>
    <row r="42" spans="4:7" ht="15" customHeight="1" x14ac:dyDescent="0.45">
      <c r="F42" s="5">
        <v>0.5</v>
      </c>
      <c r="G42" s="1">
        <f>_xll.MC_NodeProbability(_MC_Calc_1,"T_corn_irr_normal")</f>
        <v>0.1</v>
      </c>
    </row>
    <row r="43" spans="4:7" ht="15" customHeight="1" x14ac:dyDescent="0.45">
      <c r="F43" s="7">
        <v>140000</v>
      </c>
      <c r="G43" s="6">
        <f>_xll.MC_NodeValue(_MC_Calc_1,"T_corn_irr_normal")</f>
        <v>30000</v>
      </c>
    </row>
    <row r="44" spans="4:7" ht="15" customHeight="1" x14ac:dyDescent="0.45">
      <c r="F44" s="5">
        <v>0.2</v>
      </c>
      <c r="G44" s="1">
        <f>_xll.MC_NodeProbability(_MC_Calc_1,"T_corn_irr_low")</f>
        <v>4.0000000000000008E-2</v>
      </c>
    </row>
    <row r="45" spans="4:7" ht="15" customHeight="1" x14ac:dyDescent="0.45">
      <c r="F45" s="7">
        <v>95000</v>
      </c>
      <c r="G45" s="6">
        <f>_xll.MC_NodeValue(_MC_Calc_1,"T_corn_irr_low")</f>
        <v>-15000</v>
      </c>
    </row>
    <row r="46" spans="4:7" ht="15" customHeight="1" x14ac:dyDescent="0.45">
      <c r="D46" s="5">
        <v>0.2</v>
      </c>
      <c r="E46" s="3" t="s">
        <v>5</v>
      </c>
    </row>
    <row r="47" spans="4:7" ht="15" customHeight="1" x14ac:dyDescent="0.45">
      <c r="D47" s="7">
        <v>0</v>
      </c>
      <c r="E47" s="6">
        <f>_xll.MC_NodeValue(_MC_Calc_1,"D_drought_corn")</f>
        <v>33000</v>
      </c>
    </row>
    <row r="48" spans="4:7" ht="15" customHeight="1" x14ac:dyDescent="0.45">
      <c r="F48" s="5">
        <v>0.35</v>
      </c>
      <c r="G48" s="1">
        <f>_xll.MC_NodeProbability(_MC_Calc_1,"T_corn_drought_high")</f>
        <v>6.9999999999999993E-2</v>
      </c>
    </row>
    <row r="49" spans="3:7" ht="15" customHeight="1" x14ac:dyDescent="0.45">
      <c r="F49" s="7">
        <v>120000</v>
      </c>
      <c r="G49" s="6">
        <f>_xll.MC_NodeValue(_MC_Calc_1,"T_corn_drought_high")</f>
        <v>35000</v>
      </c>
    </row>
    <row r="50" spans="3:7" ht="15" customHeight="1" x14ac:dyDescent="0.45">
      <c r="E50" s="4" t="str">
        <f>_xll.MC_NodeDecision(_MC_Calc_1,"C_price_corn_drought")</f>
        <v/>
      </c>
      <c r="F50" s="2" t="s">
        <v>6</v>
      </c>
    </row>
    <row r="51" spans="3:7" ht="15" customHeight="1" x14ac:dyDescent="0.45">
      <c r="E51" s="7">
        <v>0</v>
      </c>
      <c r="F51" s="6">
        <f>_xll.MC_NodeValue(_MC_Calc_1,"C_price_corn_drought")</f>
        <v>-3500</v>
      </c>
    </row>
    <row r="52" spans="3:7" ht="15" customHeight="1" x14ac:dyDescent="0.45">
      <c r="F52" s="5">
        <v>0.45</v>
      </c>
      <c r="G52" s="1">
        <f>_xll.MC_NodeProbability(_MC_Calc_1,"T_corn_drought_normal")</f>
        <v>9.0000000000000011E-2</v>
      </c>
    </row>
    <row r="53" spans="3:7" ht="15" customHeight="1" x14ac:dyDescent="0.45">
      <c r="F53" s="7">
        <v>70000</v>
      </c>
      <c r="G53" s="6">
        <f>_xll.MC_NodeValue(_MC_Calc_1,"T_corn_drought_normal")</f>
        <v>-15000</v>
      </c>
    </row>
    <row r="54" spans="3:7" ht="15" customHeight="1" x14ac:dyDescent="0.45">
      <c r="F54" s="5">
        <v>0.2</v>
      </c>
      <c r="G54" s="1">
        <f>_xll.MC_NodeProbability(_MC_Calc_1,"T_corn_drought_low")</f>
        <v>4.0000000000000008E-2</v>
      </c>
    </row>
    <row r="55" spans="3:7" ht="15" customHeight="1" x14ac:dyDescent="0.45">
      <c r="F55" s="7">
        <v>40000</v>
      </c>
      <c r="G55" s="6">
        <f>_xll.MC_NodeValue(_MC_Calc_1,"T_corn_drought_low")</f>
        <v>-45000</v>
      </c>
    </row>
    <row r="56" spans="3:7" ht="15" customHeight="1" x14ac:dyDescent="0.45">
      <c r="D56" s="5">
        <v>0.1</v>
      </c>
      <c r="E56" s="1">
        <f>_xll.MC_NodeProbability(_MC_Calc_1,"T_corn_flood")</f>
        <v>0.1</v>
      </c>
    </row>
    <row r="57" spans="3:7" ht="15" customHeight="1" x14ac:dyDescent="0.45">
      <c r="D57" s="7">
        <v>15000</v>
      </c>
      <c r="E57" s="6">
        <f>_xll.MC_NodeValue(_MC_Calc_1,"T_corn_flood")</f>
        <v>-70000</v>
      </c>
    </row>
    <row r="58" spans="3:7" ht="15" customHeight="1" x14ac:dyDescent="0.45">
      <c r="C58" s="3" t="s">
        <v>7</v>
      </c>
    </row>
    <row r="59" spans="3:7" ht="15" customHeight="1" x14ac:dyDescent="0.45">
      <c r="C59" s="6">
        <f>_xll.MC_NodeValue(_MC_Calc_1,"D_root")</f>
        <v>61350.000000000015</v>
      </c>
    </row>
    <row r="60" spans="3:7" ht="15" customHeight="1" x14ac:dyDescent="0.45">
      <c r="E60" s="5">
        <v>0.25</v>
      </c>
      <c r="F60" s="1">
        <f>_xll.MC_NodeProbability(_MC_Calc_1,"T_soy_ideal_high")</f>
        <v>6.25E-2</v>
      </c>
    </row>
    <row r="61" spans="3:7" ht="15" customHeight="1" x14ac:dyDescent="0.45">
      <c r="E61" s="7">
        <v>220000</v>
      </c>
      <c r="F61" s="6">
        <f>_xll.MC_NodeValue(_MC_Calc_1,"T_soy_ideal_high")</f>
        <v>160000</v>
      </c>
    </row>
    <row r="62" spans="3:7" ht="15" customHeight="1" x14ac:dyDescent="0.45">
      <c r="D62" s="5">
        <v>0.25</v>
      </c>
      <c r="E62" s="2" t="s">
        <v>8</v>
      </c>
    </row>
    <row r="63" spans="3:7" ht="15" customHeight="1" x14ac:dyDescent="0.45">
      <c r="D63" s="7">
        <v>0</v>
      </c>
      <c r="E63" s="6">
        <f>_xll.MC_NodeValue(_MC_Calc_1,"C_price_soy_ideal")</f>
        <v>110000</v>
      </c>
    </row>
    <row r="64" spans="3:7" ht="15" customHeight="1" x14ac:dyDescent="0.45">
      <c r="E64" s="5">
        <v>0.5</v>
      </c>
      <c r="F64" s="1">
        <f>_xll.MC_NodeProbability(_MC_Calc_1,"T_soy_ideal_normal")</f>
        <v>0.125</v>
      </c>
    </row>
    <row r="65" spans="3:6" ht="15" customHeight="1" x14ac:dyDescent="0.45">
      <c r="E65" s="7">
        <v>170000</v>
      </c>
      <c r="F65" s="6">
        <f>_xll.MC_NodeValue(_MC_Calc_1,"T_soy_ideal_normal")</f>
        <v>110000</v>
      </c>
    </row>
    <row r="66" spans="3:6" ht="15" customHeight="1" x14ac:dyDescent="0.45">
      <c r="E66" s="5">
        <v>0.25</v>
      </c>
      <c r="F66" s="1">
        <f>_xll.MC_NodeProbability(_MC_Calc_1,"T_soy_ideal_low")</f>
        <v>6.25E-2</v>
      </c>
    </row>
    <row r="67" spans="3:6" ht="15" customHeight="1" x14ac:dyDescent="0.45">
      <c r="E67" s="7">
        <v>120000</v>
      </c>
      <c r="F67" s="6">
        <f>_xll.MC_NodeValue(_MC_Calc_1,"T_soy_ideal_low")</f>
        <v>60000</v>
      </c>
    </row>
    <row r="68" spans="3:6" ht="15" customHeight="1" x14ac:dyDescent="0.45">
      <c r="C68" s="4" t="str">
        <f>_xll.MC_NodeDecision(_MC_Calc_1,"C_weather_soy")</f>
        <v/>
      </c>
      <c r="D68" s="2" t="s">
        <v>2</v>
      </c>
    </row>
    <row r="69" spans="3:6" ht="15" customHeight="1" x14ac:dyDescent="0.45">
      <c r="C69" s="7">
        <f>-PlantSoybeansCost</f>
        <v>-60000</v>
      </c>
      <c r="D69" s="6">
        <f>_xll.MC_NodeValue(_MC_Calc_1,"C_weather_soy")</f>
        <v>59412.500000000015</v>
      </c>
    </row>
    <row r="70" spans="3:6" ht="15" customHeight="1" x14ac:dyDescent="0.45">
      <c r="E70" s="5">
        <v>0.25</v>
      </c>
      <c r="F70" s="1">
        <f>_xll.MC_NodeProbability(_MC_Calc_1,"T_soy_norm_high")</f>
        <v>0.1125</v>
      </c>
    </row>
    <row r="71" spans="3:6" ht="15" customHeight="1" x14ac:dyDescent="0.45">
      <c r="E71" s="7">
        <v>175000</v>
      </c>
      <c r="F71" s="6">
        <f>_xll.MC_NodeValue(_MC_Calc_1,"T_soy_norm_high")</f>
        <v>115000</v>
      </c>
    </row>
    <row r="72" spans="3:6" ht="15" customHeight="1" x14ac:dyDescent="0.45">
      <c r="D72" s="5">
        <v>0.45</v>
      </c>
      <c r="E72" s="2" t="s">
        <v>9</v>
      </c>
    </row>
    <row r="73" spans="3:6" ht="15" customHeight="1" x14ac:dyDescent="0.45">
      <c r="D73" s="7">
        <v>0</v>
      </c>
      <c r="E73" s="6">
        <f>_xll.MC_NodeValue(_MC_Calc_1,"C_price_soy_normal")</f>
        <v>71250</v>
      </c>
    </row>
    <row r="74" spans="3:6" ht="15" customHeight="1" x14ac:dyDescent="0.45">
      <c r="E74" s="5">
        <v>0.5</v>
      </c>
      <c r="F74" s="1">
        <f>_xll.MC_NodeProbability(_MC_Calc_1,"T_soy_norm_normal")</f>
        <v>0.22500000000000001</v>
      </c>
    </row>
    <row r="75" spans="3:6" ht="15" customHeight="1" x14ac:dyDescent="0.45">
      <c r="E75" s="7">
        <v>130000</v>
      </c>
      <c r="F75" s="6">
        <f>_xll.MC_NodeValue(_MC_Calc_1,"T_soy_norm_normal")</f>
        <v>70000</v>
      </c>
    </row>
    <row r="76" spans="3:6" ht="15" customHeight="1" x14ac:dyDescent="0.45">
      <c r="E76" s="5">
        <v>0.25</v>
      </c>
      <c r="F76" s="1">
        <f>_xll.MC_NodeProbability(_MC_Calc_1,"T_soy_norm_low")</f>
        <v>0.1125</v>
      </c>
    </row>
    <row r="77" spans="3:6" ht="15" customHeight="1" x14ac:dyDescent="0.45">
      <c r="E77" s="7">
        <v>90000</v>
      </c>
      <c r="F77" s="6">
        <f>_xll.MC_NodeValue(_MC_Calc_1,"T_soy_norm_low")</f>
        <v>30000</v>
      </c>
    </row>
    <row r="78" spans="3:6" ht="15" customHeight="1" x14ac:dyDescent="0.45">
      <c r="E78" s="5">
        <v>0.3</v>
      </c>
      <c r="F78" s="1">
        <f>_xll.MC_NodeProbability(_MC_Calc_1,"T_soy_drought_high")</f>
        <v>0.06</v>
      </c>
    </row>
    <row r="79" spans="3:6" ht="15" customHeight="1" x14ac:dyDescent="0.45">
      <c r="E79" s="7">
        <v>110000</v>
      </c>
      <c r="F79" s="6">
        <f>_xll.MC_NodeValue(_MC_Calc_1,"T_soy_drought_high")</f>
        <v>50000</v>
      </c>
    </row>
    <row r="80" spans="3:6" ht="15" customHeight="1" x14ac:dyDescent="0.45">
      <c r="D80" s="5">
        <v>0.2</v>
      </c>
      <c r="E80" s="2" t="s">
        <v>10</v>
      </c>
    </row>
    <row r="81" spans="3:6" ht="15" customHeight="1" x14ac:dyDescent="0.45">
      <c r="D81" s="7">
        <v>0</v>
      </c>
      <c r="E81" s="6">
        <f>_xll.MC_NodeValue(_MC_Calc_1,"C_price_soy_drought")</f>
        <v>19250</v>
      </c>
    </row>
    <row r="82" spans="3:6" ht="15" customHeight="1" x14ac:dyDescent="0.45">
      <c r="E82" s="5">
        <v>0.45</v>
      </c>
      <c r="F82" s="1">
        <f>_xll.MC_NodeProbability(_MC_Calc_1,"T_soy_drought_normal")</f>
        <v>9.0000000000000011E-2</v>
      </c>
    </row>
    <row r="83" spans="3:6" ht="15" customHeight="1" x14ac:dyDescent="0.45">
      <c r="E83" s="7">
        <v>75000</v>
      </c>
      <c r="F83" s="6">
        <f>_xll.MC_NodeValue(_MC_Calc_1,"T_soy_drought_normal")</f>
        <v>15000</v>
      </c>
    </row>
    <row r="84" spans="3:6" ht="15" customHeight="1" x14ac:dyDescent="0.45">
      <c r="E84" s="5">
        <v>0.25</v>
      </c>
      <c r="F84" s="1">
        <f>_xll.MC_NodeProbability(_MC_Calc_1,"T_soy_drought_low")</f>
        <v>0.05</v>
      </c>
    </row>
    <row r="85" spans="3:6" ht="15" customHeight="1" x14ac:dyDescent="0.45">
      <c r="E85" s="7">
        <v>50000</v>
      </c>
      <c r="F85" s="6">
        <f>_xll.MC_NodeValue(_MC_Calc_1,"T_soy_drought_low")</f>
        <v>-10000</v>
      </c>
    </row>
    <row r="86" spans="3:6" ht="15" customHeight="1" x14ac:dyDescent="0.45">
      <c r="D86" s="5">
        <v>0.1</v>
      </c>
      <c r="E86" s="1">
        <f>_xll.MC_NodeProbability(_MC_Calc_1,"T_soy_flood")</f>
        <v>0.1</v>
      </c>
    </row>
    <row r="87" spans="3:6" ht="15" customHeight="1" x14ac:dyDescent="0.45">
      <c r="D87" s="7">
        <v>20000</v>
      </c>
      <c r="E87" s="6">
        <f>_xll.MC_NodeValue(_MC_Calc_1,"T_soy_flood")</f>
        <v>-40000</v>
      </c>
    </row>
    <row r="88" spans="3:6" ht="15" customHeight="1" x14ac:dyDescent="0.45">
      <c r="D88" s="5">
        <v>0.25</v>
      </c>
      <c r="E88" s="1">
        <f>_xll.MC_NodeProbability(_MC_Calc_1,"T_split_ideal")</f>
        <v>0.25</v>
      </c>
    </row>
    <row r="89" spans="3:6" ht="15" customHeight="1" x14ac:dyDescent="0.45">
      <c r="D89" s="7">
        <v>195000</v>
      </c>
      <c r="E89" s="6">
        <f>_xll.MC_NodeValue(_MC_Calc_1,"T_split_ideal")</f>
        <v>122500</v>
      </c>
    </row>
    <row r="90" spans="3:6" ht="15" customHeight="1" x14ac:dyDescent="0.45">
      <c r="C90" s="4" t="str">
        <f>_xll.MC_NodeDecision(_MC_Calc_1,"C_weather_split")</f>
        <v/>
      </c>
      <c r="D90" s="2" t="s">
        <v>2</v>
      </c>
    </row>
    <row r="91" spans="3:6" ht="15" customHeight="1" x14ac:dyDescent="0.45">
      <c r="C91" s="7">
        <f>-Split5050Cost</f>
        <v>-72500</v>
      </c>
      <c r="D91" s="6">
        <f>_xll.MC_NodeValue(_MC_Calc_1,"C_weather_split")</f>
        <v>59300.000000000015</v>
      </c>
    </row>
    <row r="92" spans="3:6" ht="15" customHeight="1" x14ac:dyDescent="0.45">
      <c r="D92" s="5">
        <v>0.45</v>
      </c>
      <c r="E92" s="1">
        <f>_xll.MC_NodeProbability(_MC_Calc_1,"T_split_normal")</f>
        <v>0.45</v>
      </c>
    </row>
    <row r="93" spans="3:6" ht="15" customHeight="1" x14ac:dyDescent="0.45">
      <c r="D93" s="7">
        <v>145000</v>
      </c>
      <c r="E93" s="6">
        <f>_xll.MC_NodeValue(_MC_Calc_1,"T_split_normal")</f>
        <v>72500</v>
      </c>
    </row>
    <row r="94" spans="3:6" ht="15" customHeight="1" x14ac:dyDescent="0.45">
      <c r="D94" s="5">
        <v>0.2</v>
      </c>
      <c r="E94" s="1">
        <f>_xll.MC_NodeProbability(_MC_Calc_1,"T_split_drought")</f>
        <v>0.2</v>
      </c>
    </row>
    <row r="95" spans="3:6" ht="15" customHeight="1" x14ac:dyDescent="0.45">
      <c r="D95" s="7">
        <v>80000</v>
      </c>
      <c r="E95" s="6">
        <f>_xll.MC_NodeValue(_MC_Calc_1,"T_split_drought")</f>
        <v>7500</v>
      </c>
    </row>
    <row r="96" spans="3:6" ht="15" customHeight="1" x14ac:dyDescent="0.45">
      <c r="D96" s="5">
        <v>0.1</v>
      </c>
      <c r="E96" s="1">
        <f>_xll.MC_NodeProbability(_MC_Calc_1,"T_split_flood")</f>
        <v>0.1</v>
      </c>
    </row>
    <row r="97" spans="3:5" ht="15" customHeight="1" x14ac:dyDescent="0.45">
      <c r="D97" s="7">
        <v>18000</v>
      </c>
      <c r="E97" s="6">
        <f>_xll.MC_NodeValue(_MC_Calc_1,"T_split_flood")</f>
        <v>-54500</v>
      </c>
    </row>
    <row r="98" spans="3:5" ht="15" customHeight="1" x14ac:dyDescent="0.45">
      <c r="C98" s="4" t="str">
        <f>_xll.MC_NodeDecision(_MC_Calc_1,"T_lease")</f>
        <v/>
      </c>
      <c r="D98" s="1">
        <f>_xll.MC_NodeProbability(_MC_Calc_1,"T_lease")</f>
        <v>1</v>
      </c>
    </row>
    <row r="99" spans="3:5" ht="15" customHeight="1" x14ac:dyDescent="0.45">
      <c r="C99" s="7">
        <f>LeaseLandValue</f>
        <v>45000</v>
      </c>
      <c r="D99" s="6">
        <f>_xll.MC_NodeValue(_MC_Calc_1,"T_lease")</f>
        <v>45000</v>
      </c>
    </row>
    <row r="100" spans="3:5" ht="15" customHeight="1" x14ac:dyDescent="0.45"/>
    <row r="101" spans="3:5" ht="15" customHeight="1" x14ac:dyDescent="0.45"/>
    <row r="102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164</vt:i4>
      </vt:variant>
    </vt:vector>
  </HeadingPairs>
  <TitlesOfParts>
    <vt:vector size="166" baseType="lpstr">
      <vt:lpstr>Problem</vt:lpstr>
      <vt:lpstr>MC_Tree_1</vt:lpstr>
      <vt:lpstr>_MC_Calc_1</vt:lpstr>
      <vt:lpstr>IrrigateExtraCost</vt:lpstr>
      <vt:lpstr>LeaseLandValue</vt:lpstr>
      <vt:lpstr>MC_Tree_1!MC_BD_D_drought_corn_C_irrigate_corn</vt:lpstr>
      <vt:lpstr>MC_Tree_1!MC_BD_D_drought_corn_C_price_corn_drought</vt:lpstr>
      <vt:lpstr>MC_Tree_1!MC_BD_D_root_C_weather_corn</vt:lpstr>
      <vt:lpstr>MC_Tree_1!MC_BD_D_root_C_weather_soy</vt:lpstr>
      <vt:lpstr>MC_Tree_1!MC_BD_D_root_C_weather_split</vt:lpstr>
      <vt:lpstr>MC_Tree_1!MC_BD_D_root_T_lease</vt:lpstr>
      <vt:lpstr>MC_Tree_1!MC_BP_C_irrigate_corn_T_corn_irr_high</vt:lpstr>
      <vt:lpstr>MC_Tree_1!MC_BP_C_irrigate_corn_T_corn_irr_low</vt:lpstr>
      <vt:lpstr>MC_Tree_1!MC_BP_C_irrigate_corn_T_corn_irr_normal</vt:lpstr>
      <vt:lpstr>MC_Tree_1!MC_BP_C_price_corn_drought_T_corn_drought_high</vt:lpstr>
      <vt:lpstr>MC_Tree_1!MC_BP_C_price_corn_drought_T_corn_drought_low</vt:lpstr>
      <vt:lpstr>MC_Tree_1!MC_BP_C_price_corn_drought_T_corn_drought_normal</vt:lpstr>
      <vt:lpstr>MC_Tree_1!MC_BP_C_price_corn_ideal_T_corn_ideal_high</vt:lpstr>
      <vt:lpstr>MC_Tree_1!MC_BP_C_price_corn_ideal_T_corn_ideal_low</vt:lpstr>
      <vt:lpstr>MC_Tree_1!MC_BP_C_price_corn_ideal_T_corn_ideal_normal</vt:lpstr>
      <vt:lpstr>MC_Tree_1!MC_BP_C_price_corn_normal_T_corn_norm_high</vt:lpstr>
      <vt:lpstr>MC_Tree_1!MC_BP_C_price_corn_normal_T_corn_norm_low</vt:lpstr>
      <vt:lpstr>MC_Tree_1!MC_BP_C_price_corn_normal_T_corn_norm_normal</vt:lpstr>
      <vt:lpstr>MC_Tree_1!MC_BP_C_price_soy_drought_T_soy_drought_high</vt:lpstr>
      <vt:lpstr>MC_Tree_1!MC_BP_C_price_soy_drought_T_soy_drought_low</vt:lpstr>
      <vt:lpstr>MC_Tree_1!MC_BP_C_price_soy_drought_T_soy_drought_normal</vt:lpstr>
      <vt:lpstr>MC_Tree_1!MC_BP_C_price_soy_ideal_T_soy_ideal_high</vt:lpstr>
      <vt:lpstr>MC_Tree_1!MC_BP_C_price_soy_ideal_T_soy_ideal_low</vt:lpstr>
      <vt:lpstr>MC_Tree_1!MC_BP_C_price_soy_ideal_T_soy_ideal_normal</vt:lpstr>
      <vt:lpstr>MC_Tree_1!MC_BP_C_price_soy_normal_T_soy_norm_high</vt:lpstr>
      <vt:lpstr>MC_Tree_1!MC_BP_C_price_soy_normal_T_soy_norm_low</vt:lpstr>
      <vt:lpstr>MC_Tree_1!MC_BP_C_price_soy_normal_T_soy_norm_normal</vt:lpstr>
      <vt:lpstr>MC_Tree_1!MC_BP_C_weather_corn_C_price_corn_ideal</vt:lpstr>
      <vt:lpstr>MC_Tree_1!MC_BP_C_weather_corn_C_price_corn_normal</vt:lpstr>
      <vt:lpstr>MC_Tree_1!MC_BP_C_weather_corn_D_drought_corn</vt:lpstr>
      <vt:lpstr>MC_Tree_1!MC_BP_C_weather_corn_T_corn_flood</vt:lpstr>
      <vt:lpstr>MC_Tree_1!MC_BP_C_weather_soy_C_price_soy_drought</vt:lpstr>
      <vt:lpstr>MC_Tree_1!MC_BP_C_weather_soy_C_price_soy_ideal</vt:lpstr>
      <vt:lpstr>MC_Tree_1!MC_BP_C_weather_soy_C_price_soy_normal</vt:lpstr>
      <vt:lpstr>MC_Tree_1!MC_BP_C_weather_soy_T_soy_flood</vt:lpstr>
      <vt:lpstr>MC_Tree_1!MC_BP_C_weather_split_T_split_drought</vt:lpstr>
      <vt:lpstr>MC_Tree_1!MC_BP_C_weather_split_T_split_flood</vt:lpstr>
      <vt:lpstr>MC_Tree_1!MC_BP_C_weather_split_T_split_ideal</vt:lpstr>
      <vt:lpstr>MC_Tree_1!MC_BP_C_weather_split_T_split_normal</vt:lpstr>
      <vt:lpstr>MC_Tree_1!MC_BV_C_irrigate_corn_T_corn_irr_high</vt:lpstr>
      <vt:lpstr>MC_Tree_1!MC_BV_C_irrigate_corn_T_corn_irr_low</vt:lpstr>
      <vt:lpstr>MC_Tree_1!MC_BV_C_irrigate_corn_T_corn_irr_normal</vt:lpstr>
      <vt:lpstr>MC_Tree_1!MC_BV_C_price_corn_drought_T_corn_drought_high</vt:lpstr>
      <vt:lpstr>MC_Tree_1!MC_BV_C_price_corn_drought_T_corn_drought_low</vt:lpstr>
      <vt:lpstr>MC_Tree_1!MC_BV_C_price_corn_drought_T_corn_drought_normal</vt:lpstr>
      <vt:lpstr>MC_Tree_1!MC_BV_C_price_corn_ideal_T_corn_ideal_high</vt:lpstr>
      <vt:lpstr>MC_Tree_1!MC_BV_C_price_corn_ideal_T_corn_ideal_low</vt:lpstr>
      <vt:lpstr>MC_Tree_1!MC_BV_C_price_corn_ideal_T_corn_ideal_normal</vt:lpstr>
      <vt:lpstr>MC_Tree_1!MC_BV_C_price_corn_normal_T_corn_norm_high</vt:lpstr>
      <vt:lpstr>MC_Tree_1!MC_BV_C_price_corn_normal_T_corn_norm_low</vt:lpstr>
      <vt:lpstr>MC_Tree_1!MC_BV_C_price_corn_normal_T_corn_norm_normal</vt:lpstr>
      <vt:lpstr>MC_Tree_1!MC_BV_C_price_soy_drought_T_soy_drought_high</vt:lpstr>
      <vt:lpstr>MC_Tree_1!MC_BV_C_price_soy_drought_T_soy_drought_low</vt:lpstr>
      <vt:lpstr>MC_Tree_1!MC_BV_C_price_soy_drought_T_soy_drought_normal</vt:lpstr>
      <vt:lpstr>MC_Tree_1!MC_BV_C_price_soy_ideal_T_soy_ideal_high</vt:lpstr>
      <vt:lpstr>MC_Tree_1!MC_BV_C_price_soy_ideal_T_soy_ideal_low</vt:lpstr>
      <vt:lpstr>MC_Tree_1!MC_BV_C_price_soy_ideal_T_soy_ideal_normal</vt:lpstr>
      <vt:lpstr>MC_Tree_1!MC_BV_C_price_soy_normal_T_soy_norm_high</vt:lpstr>
      <vt:lpstr>MC_Tree_1!MC_BV_C_price_soy_normal_T_soy_norm_low</vt:lpstr>
      <vt:lpstr>MC_Tree_1!MC_BV_C_price_soy_normal_T_soy_norm_normal</vt:lpstr>
      <vt:lpstr>MC_Tree_1!MC_BV_C_weather_corn_C_price_corn_ideal</vt:lpstr>
      <vt:lpstr>MC_Tree_1!MC_BV_C_weather_corn_C_price_corn_normal</vt:lpstr>
      <vt:lpstr>MC_Tree_1!MC_BV_C_weather_corn_D_drought_corn</vt:lpstr>
      <vt:lpstr>MC_Tree_1!MC_BV_C_weather_corn_T_corn_flood</vt:lpstr>
      <vt:lpstr>MC_Tree_1!MC_BV_C_weather_soy_C_price_soy_drought</vt:lpstr>
      <vt:lpstr>MC_Tree_1!MC_BV_C_weather_soy_C_price_soy_ideal</vt:lpstr>
      <vt:lpstr>MC_Tree_1!MC_BV_C_weather_soy_C_price_soy_normal</vt:lpstr>
      <vt:lpstr>MC_Tree_1!MC_BV_C_weather_soy_T_soy_flood</vt:lpstr>
      <vt:lpstr>MC_Tree_1!MC_BV_C_weather_split_T_split_drought</vt:lpstr>
      <vt:lpstr>MC_Tree_1!MC_BV_C_weather_split_T_split_flood</vt:lpstr>
      <vt:lpstr>MC_Tree_1!MC_BV_C_weather_split_T_split_ideal</vt:lpstr>
      <vt:lpstr>MC_Tree_1!MC_BV_C_weather_split_T_split_normal</vt:lpstr>
      <vt:lpstr>MC_Tree_1!MC_BV_D_drought_corn_C_irrigate_corn</vt:lpstr>
      <vt:lpstr>MC_Tree_1!MC_BV_D_drought_corn_C_price_corn_drought</vt:lpstr>
      <vt:lpstr>MC_Tree_1!MC_BV_D_root_C_weather_corn</vt:lpstr>
      <vt:lpstr>MC_Tree_1!MC_BV_D_root_C_weather_soy</vt:lpstr>
      <vt:lpstr>MC_Tree_1!MC_BV_D_root_C_weather_split</vt:lpstr>
      <vt:lpstr>MC_Tree_1!MC_BV_D_root_T_lease</vt:lpstr>
      <vt:lpstr>MC_Tree_1!MC_N_C_irrigate_corn</vt:lpstr>
      <vt:lpstr>MC_Tree_1!MC_N_C_price_corn_drought</vt:lpstr>
      <vt:lpstr>MC_Tree_1!MC_N_C_price_corn_ideal</vt:lpstr>
      <vt:lpstr>MC_Tree_1!MC_N_C_price_corn_normal</vt:lpstr>
      <vt:lpstr>MC_Tree_1!MC_N_C_price_soy_drought</vt:lpstr>
      <vt:lpstr>MC_Tree_1!MC_N_C_price_soy_ideal</vt:lpstr>
      <vt:lpstr>MC_Tree_1!MC_N_C_price_soy_normal</vt:lpstr>
      <vt:lpstr>MC_Tree_1!MC_N_C_weather_corn</vt:lpstr>
      <vt:lpstr>MC_Tree_1!MC_N_C_weather_soy</vt:lpstr>
      <vt:lpstr>MC_Tree_1!MC_N_C_weather_split</vt:lpstr>
      <vt:lpstr>MC_Tree_1!MC_N_D_drought_corn</vt:lpstr>
      <vt:lpstr>MC_Tree_1!MC_N_D_root</vt:lpstr>
      <vt:lpstr>MC_Tree_1!MC_NP_T_corn_drought_high</vt:lpstr>
      <vt:lpstr>MC_Tree_1!MC_NP_T_corn_drought_low</vt:lpstr>
      <vt:lpstr>MC_Tree_1!MC_NP_T_corn_drought_normal</vt:lpstr>
      <vt:lpstr>MC_Tree_1!MC_NP_T_corn_flood</vt:lpstr>
      <vt:lpstr>MC_Tree_1!MC_NP_T_corn_ideal_high</vt:lpstr>
      <vt:lpstr>MC_Tree_1!MC_NP_T_corn_ideal_low</vt:lpstr>
      <vt:lpstr>MC_Tree_1!MC_NP_T_corn_ideal_normal</vt:lpstr>
      <vt:lpstr>MC_Tree_1!MC_NP_T_corn_irr_high</vt:lpstr>
      <vt:lpstr>MC_Tree_1!MC_NP_T_corn_irr_low</vt:lpstr>
      <vt:lpstr>MC_Tree_1!MC_NP_T_corn_irr_normal</vt:lpstr>
      <vt:lpstr>MC_Tree_1!MC_NP_T_corn_norm_high</vt:lpstr>
      <vt:lpstr>MC_Tree_1!MC_NP_T_corn_norm_low</vt:lpstr>
      <vt:lpstr>MC_Tree_1!MC_NP_T_corn_norm_normal</vt:lpstr>
      <vt:lpstr>MC_Tree_1!MC_NP_T_lease</vt:lpstr>
      <vt:lpstr>MC_Tree_1!MC_NP_T_soy_drought_high</vt:lpstr>
      <vt:lpstr>MC_Tree_1!MC_NP_T_soy_drought_low</vt:lpstr>
      <vt:lpstr>MC_Tree_1!MC_NP_T_soy_drought_normal</vt:lpstr>
      <vt:lpstr>MC_Tree_1!MC_NP_T_soy_flood</vt:lpstr>
      <vt:lpstr>MC_Tree_1!MC_NP_T_soy_ideal_high</vt:lpstr>
      <vt:lpstr>MC_Tree_1!MC_NP_T_soy_ideal_low</vt:lpstr>
      <vt:lpstr>MC_Tree_1!MC_NP_T_soy_ideal_normal</vt:lpstr>
      <vt:lpstr>MC_Tree_1!MC_NP_T_soy_norm_high</vt:lpstr>
      <vt:lpstr>MC_Tree_1!MC_NP_T_soy_norm_low</vt:lpstr>
      <vt:lpstr>MC_Tree_1!MC_NP_T_soy_norm_normal</vt:lpstr>
      <vt:lpstr>MC_Tree_1!MC_NP_T_split_drought</vt:lpstr>
      <vt:lpstr>MC_Tree_1!MC_NP_T_split_flood</vt:lpstr>
      <vt:lpstr>MC_Tree_1!MC_NP_T_split_ideal</vt:lpstr>
      <vt:lpstr>MC_Tree_1!MC_NP_T_split_normal</vt:lpstr>
      <vt:lpstr>MC_Tree_1!MC_V_C_irrigate_corn</vt:lpstr>
      <vt:lpstr>MC_Tree_1!MC_V_C_price_corn_drought</vt:lpstr>
      <vt:lpstr>MC_Tree_1!MC_V_C_price_corn_ideal</vt:lpstr>
      <vt:lpstr>MC_Tree_1!MC_V_C_price_corn_normal</vt:lpstr>
      <vt:lpstr>MC_Tree_1!MC_V_C_price_soy_drought</vt:lpstr>
      <vt:lpstr>MC_Tree_1!MC_V_C_price_soy_ideal</vt:lpstr>
      <vt:lpstr>MC_Tree_1!MC_V_C_price_soy_normal</vt:lpstr>
      <vt:lpstr>MC_Tree_1!MC_V_C_weather_corn</vt:lpstr>
      <vt:lpstr>MC_Tree_1!MC_V_C_weather_soy</vt:lpstr>
      <vt:lpstr>MC_Tree_1!MC_V_C_weather_split</vt:lpstr>
      <vt:lpstr>MC_Tree_1!MC_V_D_drought_corn</vt:lpstr>
      <vt:lpstr>MC_Tree_1!MC_V_D_root</vt:lpstr>
      <vt:lpstr>MC_Tree_1!MC_V_T_corn_drought_high</vt:lpstr>
      <vt:lpstr>MC_Tree_1!MC_V_T_corn_drought_low</vt:lpstr>
      <vt:lpstr>MC_Tree_1!MC_V_T_corn_drought_normal</vt:lpstr>
      <vt:lpstr>MC_Tree_1!MC_V_T_corn_flood</vt:lpstr>
      <vt:lpstr>MC_Tree_1!MC_V_T_corn_ideal_high</vt:lpstr>
      <vt:lpstr>MC_Tree_1!MC_V_T_corn_ideal_low</vt:lpstr>
      <vt:lpstr>MC_Tree_1!MC_V_T_corn_ideal_normal</vt:lpstr>
      <vt:lpstr>MC_Tree_1!MC_V_T_corn_irr_high</vt:lpstr>
      <vt:lpstr>MC_Tree_1!MC_V_T_corn_irr_low</vt:lpstr>
      <vt:lpstr>MC_Tree_1!MC_V_T_corn_irr_normal</vt:lpstr>
      <vt:lpstr>MC_Tree_1!MC_V_T_corn_norm_high</vt:lpstr>
      <vt:lpstr>MC_Tree_1!MC_V_T_corn_norm_low</vt:lpstr>
      <vt:lpstr>MC_Tree_1!MC_V_T_corn_norm_normal</vt:lpstr>
      <vt:lpstr>MC_Tree_1!MC_V_T_lease</vt:lpstr>
      <vt:lpstr>MC_Tree_1!MC_V_T_soy_drought_high</vt:lpstr>
      <vt:lpstr>MC_Tree_1!MC_V_T_soy_drought_low</vt:lpstr>
      <vt:lpstr>MC_Tree_1!MC_V_T_soy_drought_normal</vt:lpstr>
      <vt:lpstr>MC_Tree_1!MC_V_T_soy_flood</vt:lpstr>
      <vt:lpstr>MC_Tree_1!MC_V_T_soy_ideal_high</vt:lpstr>
      <vt:lpstr>MC_Tree_1!MC_V_T_soy_ideal_low</vt:lpstr>
      <vt:lpstr>MC_Tree_1!MC_V_T_soy_ideal_normal</vt:lpstr>
      <vt:lpstr>MC_Tree_1!MC_V_T_soy_norm_high</vt:lpstr>
      <vt:lpstr>MC_Tree_1!MC_V_T_soy_norm_low</vt:lpstr>
      <vt:lpstr>MC_Tree_1!MC_V_T_soy_norm_normal</vt:lpstr>
      <vt:lpstr>MC_Tree_1!MC_V_T_split_drought</vt:lpstr>
      <vt:lpstr>MC_Tree_1!MC_V_T_split_flood</vt:lpstr>
      <vt:lpstr>MC_Tree_1!MC_V_T_split_ideal</vt:lpstr>
      <vt:lpstr>MC_Tree_1!MC_V_T_split_normal</vt:lpstr>
      <vt:lpstr>PlantCornCost</vt:lpstr>
      <vt:lpstr>PlantSoybeansCost</vt:lpstr>
      <vt:lpstr>Split5050Cost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2026-03-27T14:30:28Z</dcterms:created>
  <dcterms:modified xsi:type="dcterms:W3CDTF">2026-03-27T14:30:41Z</dcterms:modified>
</cp:coreProperties>
</file>