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660" windowWidth="15480" windowHeight="10590" activeTab="3"/>
  </bookViews>
  <sheets>
    <sheet name="Problem description" sheetId="1" r:id="rId1"/>
    <sheet name="Static model" sheetId="2" r:id="rId2"/>
    <sheet name="CB_DATA_" sheetId="3" state="hidden" r:id="rId3"/>
    <sheet name="Solution" sheetId="4" r:id="rId4"/>
  </sheets>
  <definedNames>
    <definedName name="CB_2cae06e47a8d401c998b3697ea9504c4" localSheetId="3" hidden="1">'Solution'!#REF!</definedName>
    <definedName name="CBWorkbookPriority" hidden="1">-1287292345</definedName>
    <definedName name="CBx_1b088a8e64a74a6d9c70f332c7cc341e" localSheetId="2" hidden="1">"'Solution'!$A$1"</definedName>
    <definedName name="CBx_940931c266b047f8b6b60530541e2613" localSheetId="2" hidden="1">"'CB_DATA_'!$A$1"</definedName>
    <definedName name="CBx_Sheet_Guid" localSheetId="2" hidden="1">"'940931c266b047f8b6b60530541e2613"</definedName>
    <definedName name="CBx_Sheet_Guid" localSheetId="3" hidden="1">"'1b088a8e64a74a6d9c70f332c7cc341e"</definedName>
    <definedName name="_xlnm.Print_Area" localSheetId="1">'Static model'!$A:$IV</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3000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StatFunctionsUpdateFreq">1</definedName>
    <definedName name="RiskTemplateSheetName">"myTemplate"</definedName>
    <definedName name="RiskUpdateDisplay">TRUE</definedName>
    <definedName name="RiskUpdateStatFunctions">FALSE</definedName>
    <definedName name="RiskUseDifferentSeedForEachSim">FALSE</definedName>
    <definedName name="RiskUseFixedSeed">FALSE</definedName>
    <definedName name="RiskUseMultipleCPUs">FALSE</definedName>
  </definedNames>
  <calcPr fullCalcOnLoad="1"/>
</workbook>
</file>

<file path=xl/sharedStrings.xml><?xml version="1.0" encoding="utf-8"?>
<sst xmlns="http://schemas.openxmlformats.org/spreadsheetml/2006/main" count="62" uniqueCount="59">
  <si>
    <t>NPV (10%)</t>
  </si>
  <si>
    <t>Year</t>
  </si>
  <si>
    <t>Cash Flow</t>
  </si>
  <si>
    <t>Total Revenue</t>
  </si>
  <si>
    <t>Cost of Goods Sold</t>
  </si>
  <si>
    <t>Gross Margin</t>
  </si>
  <si>
    <t>Operating Expenses</t>
  </si>
  <si>
    <t>Earnings Before Taxes</t>
  </si>
  <si>
    <t>Tax Basis</t>
  </si>
  <si>
    <t>Income Tax</t>
  </si>
  <si>
    <t>Net Income</t>
  </si>
  <si>
    <t>Market Conditions</t>
  </si>
  <si>
    <t>Number of Competitors</t>
  </si>
  <si>
    <t>Unit Cost</t>
  </si>
  <si>
    <t>Inflation Rate</t>
  </si>
  <si>
    <t>Tax Rate</t>
  </si>
  <si>
    <t>Sales Activity</t>
  </si>
  <si>
    <t>Sales Price</t>
  </si>
  <si>
    <t>Sales Volume</t>
  </si>
  <si>
    <t>Production Expense</t>
  </si>
  <si>
    <t>Product Development</t>
  </si>
  <si>
    <t>Capital Expenses</t>
  </si>
  <si>
    <t>Overhead</t>
  </si>
  <si>
    <t>Total Expenses</t>
  </si>
  <si>
    <t>Market volume</t>
  </si>
  <si>
    <t>Market growth</t>
  </si>
  <si>
    <t>Exercise</t>
  </si>
  <si>
    <t>You are evaluating a new company making fuel cells for hospital power plants.  Currently there are no competitors.</t>
  </si>
  <si>
    <t>Part 1</t>
  </si>
  <si>
    <t>Past yearly inflation change</t>
  </si>
  <si>
    <t>Part 2</t>
  </si>
  <si>
    <t>Part 3</t>
  </si>
  <si>
    <t>Part 4</t>
  </si>
  <si>
    <t>Question</t>
  </si>
  <si>
    <t>Present the NPV distribution at 10% discount rate.</t>
  </si>
  <si>
    <t>(a, b, c) notation means a distribution with min = a, most likely = b, and max = c.</t>
  </si>
  <si>
    <t>1 competitor</t>
  </si>
  <si>
    <t>2 competitors</t>
  </si>
  <si>
    <t>Base value: no uncertainty added</t>
  </si>
  <si>
    <t>NPV of a capital investment</t>
  </si>
  <si>
    <t>You expect one competitor to emerge as soon as the market volume reaches 3,500 units in the previous year. A second would appear at 8,500 units. Your competitors' share of the market would grow linearly to an equal share in the market after three years.</t>
  </si>
  <si>
    <t>NPV of a capital investment (no uncertainly)</t>
  </si>
  <si>
    <r>
      <t xml:space="preserve">Problem: </t>
    </r>
    <r>
      <rPr>
        <sz val="10"/>
        <rFont val="Arial"/>
        <family val="0"/>
      </rPr>
      <t>The next tab "Static model" shows an NPV calculation of a project, which does not include uncertainty. Calculate the distribution of NPV including the uncertainties listed below:</t>
    </r>
  </si>
  <si>
    <t>Market size trigger</t>
  </si>
  <si>
    <t>Year from now</t>
  </si>
  <si>
    <t>Formulae table</t>
  </si>
  <si>
    <t>=VosePERT(10%,20%,40%)</t>
  </si>
  <si>
    <t>C5</t>
  </si>
  <si>
    <t>C8:E8</t>
  </si>
  <si>
    <t>{0,0,0}</t>
  </si>
  <si>
    <t>=IF(E9&gt;$C$4,2,IF(E9&gt;$C$3,1,0))</t>
  </si>
  <si>
    <t>F8:L8</t>
  </si>
  <si>
    <t>=VosePERT(2500,3000,5000)</t>
  </si>
  <si>
    <t>E9</t>
  </si>
  <si>
    <t>=MIN(20000,E9*(1+$C$5))</t>
  </si>
  <si>
    <t>F9:L9</t>
  </si>
  <si>
    <t>=ROUND(E9/(AVERAGE(C8:E8)+1),0)</t>
  </si>
  <si>
    <t>F10:L10 (output)</t>
  </si>
  <si>
    <r>
      <rPr>
        <b/>
        <sz val="10"/>
        <rFont val="Times New Roman"/>
        <family val="1"/>
      </rPr>
      <t>Technique:</t>
    </r>
    <r>
      <rPr>
        <sz val="10"/>
        <rFont val="Times New Roman"/>
        <family val="1"/>
      </rPr>
      <t xml:space="preserve"> forecast the number of sales where the market is divided with new entry competitors.</t>
    </r>
  </si>
</sst>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00"/>
    <numFmt numFmtId="179" formatCode="0.00000"/>
    <numFmt numFmtId="180" formatCode="0.0000"/>
    <numFmt numFmtId="181" formatCode="0.000"/>
    <numFmt numFmtId="182" formatCode="0.0"/>
    <numFmt numFmtId="183" formatCode="_(* #,##0.0_);_(* \(#,##0.0\);_(* &quot;-&quot;??_);_(@_)"/>
    <numFmt numFmtId="184" formatCode="_(* #,##0_);_(* \(#,##0\);_(* &quot;-&quot;??_);_(@_)"/>
    <numFmt numFmtId="185" formatCode="0.0%"/>
    <numFmt numFmtId="186" formatCode="_(&quot;$&quot;* #,##0.0_);_(&quot;$&quot;* \(#,##0.0\);_(&quot;$&quot;* &quot;-&quot;??_);_(@_)"/>
    <numFmt numFmtId="187" formatCode="_(&quot;$&quot;* #,##0_);_(&quot;$&quot;* \(#,##0\);_(&quot;$&quot;* &quot;-&quot;??_);_(@_)"/>
    <numFmt numFmtId="188" formatCode="0.0000000000000000%"/>
    <numFmt numFmtId="189" formatCode="0.000000000000000%"/>
    <numFmt numFmtId="190" formatCode="0.00000000000000%"/>
    <numFmt numFmtId="191" formatCode="0.0000000000000%"/>
    <numFmt numFmtId="192" formatCode="0.000000000000%"/>
    <numFmt numFmtId="193" formatCode="0.00000000000%"/>
    <numFmt numFmtId="194" formatCode="0.0000000000%"/>
    <numFmt numFmtId="195" formatCode="0.000000000%"/>
    <numFmt numFmtId="196" formatCode="0.00000000%"/>
    <numFmt numFmtId="197" formatCode="0.0000000%"/>
    <numFmt numFmtId="198" formatCode="0.000000%"/>
    <numFmt numFmtId="199" formatCode="0.00000%"/>
    <numFmt numFmtId="200" formatCode="0.0000%"/>
    <numFmt numFmtId="201" formatCode="0.000%"/>
    <numFmt numFmtId="202" formatCode="#,##0;\(#,##0\)"/>
    <numFmt numFmtId="203" formatCode="m/d/yy\ h:mm:ss"/>
    <numFmt numFmtId="204" formatCode="&quot;$&quot;#,##0.0"/>
    <numFmt numFmtId="205" formatCode="&quot;$&quot;#,##0"/>
    <numFmt numFmtId="206" formatCode="&quot;$&quot;#,##0.0_);\(&quot;$&quot;#,##0.0\)"/>
    <numFmt numFmtId="207" formatCode="&quot;$&quot;#,##0.0_);[Red]\(&quot;$&quot;#,##0.0\)"/>
  </numFmts>
  <fonts count="61">
    <font>
      <sz val="10"/>
      <name val="Arial"/>
      <family val="0"/>
    </font>
    <font>
      <sz val="8"/>
      <name val="Arial"/>
      <family val="2"/>
    </font>
    <font>
      <sz val="10"/>
      <color indexed="10"/>
      <name val="Arial"/>
      <family val="2"/>
    </font>
    <font>
      <sz val="10"/>
      <color indexed="17"/>
      <name val="Arial"/>
      <family val="2"/>
    </font>
    <font>
      <b/>
      <sz val="10"/>
      <name val="Arial"/>
      <family val="2"/>
    </font>
    <font>
      <u val="single"/>
      <sz val="10"/>
      <color indexed="12"/>
      <name val="Arial"/>
      <family val="2"/>
    </font>
    <font>
      <u val="single"/>
      <sz val="10"/>
      <color indexed="36"/>
      <name val="Arial"/>
      <family val="2"/>
    </font>
    <font>
      <b/>
      <sz val="8"/>
      <name val="Arial"/>
      <family val="2"/>
    </font>
    <font>
      <sz val="11"/>
      <name val="Arial"/>
      <family val="2"/>
    </font>
    <font>
      <sz val="11"/>
      <name val="Times New Roman"/>
      <family val="1"/>
    </font>
    <font>
      <b/>
      <sz val="11"/>
      <name val="Times New Roman"/>
      <family val="1"/>
    </font>
    <font>
      <b/>
      <sz val="11"/>
      <color indexed="10"/>
      <name val="Times New Roman"/>
      <family val="1"/>
    </font>
    <font>
      <sz val="11"/>
      <color indexed="10"/>
      <name val="Times New Roman"/>
      <family val="1"/>
    </font>
    <font>
      <sz val="10"/>
      <color indexed="8"/>
      <name val="Arial"/>
      <family val="2"/>
    </font>
    <font>
      <sz val="14"/>
      <name val="Arial"/>
      <family val="2"/>
    </font>
    <font>
      <i/>
      <sz val="10"/>
      <name val="Arial"/>
      <family val="2"/>
    </font>
    <font>
      <b/>
      <sz val="9"/>
      <name val="Arial"/>
      <family val="2"/>
    </font>
    <font>
      <sz val="18"/>
      <name val="Arial"/>
      <family val="2"/>
    </font>
    <font>
      <i/>
      <sz val="11"/>
      <name val="Times New Roman"/>
      <family val="1"/>
    </font>
    <font>
      <sz val="11"/>
      <color indexed="12"/>
      <name val="Times New Roman"/>
      <family val="1"/>
    </font>
    <font>
      <b/>
      <sz val="10"/>
      <color indexed="10"/>
      <name val="Arial"/>
      <family val="2"/>
    </font>
    <font>
      <sz val="8"/>
      <color indexed="10"/>
      <name val="Arial"/>
      <family val="2"/>
    </font>
    <font>
      <sz val="16"/>
      <name val="Arial"/>
      <family val="2"/>
    </font>
    <font>
      <sz val="12"/>
      <name val="Times New Roman"/>
      <family val="1"/>
    </font>
    <font>
      <b/>
      <i/>
      <sz val="10"/>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rgb="FFCC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8"/>
      </bottom>
    </border>
    <border>
      <left>
        <color indexed="63"/>
      </left>
      <right style="thick">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dashed"/>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dashed"/>
    </border>
    <border>
      <left style="thin"/>
      <right style="medium"/>
      <top>
        <color indexed="63"/>
      </top>
      <bottom style="dashed"/>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9"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200" fontId="0" fillId="0" borderId="0" applyFont="0" applyFill="0" applyBorder="0" applyAlignment="0" applyProtection="0"/>
    <xf numFmtId="0" fontId="0" fillId="0" borderId="9" applyNumberFormat="0" applyFont="0" applyFill="0" applyAlignment="0" applyProtection="0"/>
    <xf numFmtId="0" fontId="0" fillId="0" borderId="10" applyNumberFormat="0" applyFont="0" applyFill="0" applyAlignment="0" applyProtection="0"/>
    <xf numFmtId="0" fontId="0" fillId="0" borderId="11" applyNumberFormat="0" applyFont="0" applyFill="0" applyAlignment="0" applyProtection="0"/>
    <xf numFmtId="0" fontId="0" fillId="0" borderId="12" applyNumberFormat="0" applyFont="0" applyFill="0" applyAlignment="0" applyProtection="0"/>
    <xf numFmtId="0" fontId="0" fillId="0" borderId="13" applyNumberFormat="0" applyFont="0" applyFill="0" applyAlignment="0" applyProtection="0"/>
    <xf numFmtId="0" fontId="0" fillId="33" borderId="0" applyNumberFormat="0" applyFont="0" applyBorder="0" applyAlignment="0" applyProtection="0"/>
    <xf numFmtId="0" fontId="0" fillId="0" borderId="14" applyNumberFormat="0" applyFont="0" applyFill="0" applyAlignment="0" applyProtection="0"/>
    <xf numFmtId="0" fontId="0" fillId="0" borderId="15" applyNumberFormat="0" applyFont="0" applyFill="0" applyAlignment="0" applyProtection="0"/>
    <xf numFmtId="46" fontId="0" fillId="0" borderId="0" applyFont="0" applyFill="0" applyBorder="0" applyAlignment="0" applyProtection="0"/>
    <xf numFmtId="0" fontId="13" fillId="0" borderId="0" applyNumberFormat="0" applyFill="0" applyBorder="0" applyAlignment="0" applyProtection="0"/>
    <xf numFmtId="0" fontId="0" fillId="0" borderId="16" applyNumberFormat="0" applyFont="0" applyFill="0" applyAlignment="0" applyProtection="0"/>
    <xf numFmtId="0" fontId="0" fillId="0" borderId="17" applyNumberFormat="0" applyFont="0" applyFill="0" applyAlignment="0" applyProtection="0"/>
    <xf numFmtId="0" fontId="0" fillId="0" borderId="18" applyNumberFormat="0" applyFont="0" applyFill="0" applyAlignment="0" applyProtection="0"/>
    <xf numFmtId="0" fontId="0" fillId="0" borderId="19" applyNumberFormat="0" applyFont="0" applyFill="0" applyAlignment="0" applyProtection="0"/>
    <xf numFmtId="0" fontId="0" fillId="0" borderId="18" applyNumberFormat="0" applyFont="0" applyFill="0" applyAlignment="0" applyProtection="0"/>
    <xf numFmtId="0" fontId="0" fillId="0" borderId="0" applyNumberFormat="0" applyFont="0" applyFill="0" applyBorder="0" applyProtection="0">
      <alignment horizontal="center"/>
    </xf>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Protection="0">
      <alignment horizontal="left"/>
    </xf>
    <xf numFmtId="0" fontId="0" fillId="33" borderId="0" applyNumberFormat="0" applyFont="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0" fillId="0" borderId="20" applyNumberFormat="0" applyFont="0" applyFill="0" applyAlignment="0" applyProtection="0"/>
    <xf numFmtId="0" fontId="0" fillId="0" borderId="21" applyNumberFormat="0" applyFont="0" applyFill="0" applyAlignment="0" applyProtection="0"/>
    <xf numFmtId="203" fontId="0" fillId="0" borderId="0" applyFont="0" applyFill="0" applyBorder="0" applyAlignment="0" applyProtection="0"/>
    <xf numFmtId="0" fontId="0" fillId="0" borderId="22" applyNumberFormat="0" applyFont="0" applyFill="0" applyAlignment="0" applyProtection="0"/>
    <xf numFmtId="0" fontId="0" fillId="0" borderId="23" applyNumberFormat="0" applyFont="0" applyFill="0" applyAlignment="0" applyProtection="0"/>
    <xf numFmtId="0" fontId="0" fillId="0" borderId="24" applyNumberFormat="0" applyFont="0" applyFill="0" applyAlignment="0" applyProtection="0"/>
    <xf numFmtId="0" fontId="0" fillId="0" borderId="25" applyNumberFormat="0" applyFont="0" applyFill="0" applyAlignment="0" applyProtection="0"/>
    <xf numFmtId="0" fontId="0" fillId="0" borderId="26" applyNumberFormat="0" applyFont="0" applyFill="0" applyAlignment="0" applyProtection="0"/>
    <xf numFmtId="0" fontId="58" fillId="0" borderId="0" applyNumberFormat="0" applyFill="0" applyBorder="0" applyAlignment="0" applyProtection="0"/>
    <xf numFmtId="0" fontId="59" fillId="0" borderId="27" applyNumberFormat="0" applyFill="0" applyAlignment="0" applyProtection="0"/>
    <xf numFmtId="0" fontId="60" fillId="0" borderId="0" applyNumberFormat="0" applyFill="0" applyBorder="0" applyAlignment="0" applyProtection="0"/>
  </cellStyleXfs>
  <cellXfs count="15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2"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xf>
    <xf numFmtId="0" fontId="0" fillId="0" borderId="0" xfId="0" applyBorder="1" applyAlignment="1">
      <alignment/>
    </xf>
    <xf numFmtId="44" fontId="1" fillId="0" borderId="28" xfId="0" applyNumberFormat="1" applyFont="1" applyFill="1" applyBorder="1" applyAlignment="1">
      <alignment/>
    </xf>
    <xf numFmtId="44" fontId="1" fillId="0" borderId="29" xfId="0" applyNumberFormat="1" applyFont="1" applyFill="1" applyBorder="1" applyAlignment="1">
      <alignment/>
    </xf>
    <xf numFmtId="0" fontId="1" fillId="0" borderId="28" xfId="0" applyFont="1" applyFill="1" applyBorder="1" applyAlignment="1">
      <alignment horizontal="center"/>
    </xf>
    <xf numFmtId="0" fontId="1" fillId="0" borderId="28" xfId="0" applyFont="1" applyBorder="1" applyAlignment="1">
      <alignment horizontal="center"/>
    </xf>
    <xf numFmtId="9" fontId="1" fillId="0" borderId="28" xfId="0" applyNumberFormat="1" applyFont="1" applyFill="1" applyBorder="1" applyAlignment="1">
      <alignment horizontal="center"/>
    </xf>
    <xf numFmtId="9" fontId="1" fillId="0" borderId="28" xfId="0" applyNumberFormat="1" applyFont="1" applyBorder="1" applyAlignment="1">
      <alignment horizontal="center"/>
    </xf>
    <xf numFmtId="7" fontId="1" fillId="0" borderId="28" xfId="0" applyNumberFormat="1" applyFont="1" applyFill="1" applyBorder="1" applyAlignment="1">
      <alignment horizontal="center"/>
    </xf>
    <xf numFmtId="7" fontId="1" fillId="0" borderId="28" xfId="0" applyNumberFormat="1" applyFont="1" applyBorder="1" applyAlignment="1">
      <alignment horizontal="center"/>
    </xf>
    <xf numFmtId="0" fontId="7" fillId="0" borderId="28" xfId="0" applyFont="1" applyBorder="1" applyAlignment="1">
      <alignment horizontal="center"/>
    </xf>
    <xf numFmtId="44" fontId="1" fillId="0" borderId="28" xfId="0" applyNumberFormat="1" applyFont="1" applyBorder="1" applyAlignment="1">
      <alignment/>
    </xf>
    <xf numFmtId="202" fontId="10" fillId="0" borderId="0" xfId="57" applyNumberFormat="1" applyFont="1" applyAlignment="1">
      <alignment vertical="top" wrapText="1"/>
      <protection/>
    </xf>
    <xf numFmtId="202" fontId="9" fillId="0" borderId="0" xfId="57" applyNumberFormat="1" applyFont="1">
      <alignment/>
      <protection/>
    </xf>
    <xf numFmtId="202" fontId="9" fillId="0" borderId="0" xfId="57" applyNumberFormat="1" applyFont="1" applyAlignment="1">
      <alignment vertical="top" wrapText="1"/>
      <protection/>
    </xf>
    <xf numFmtId="202" fontId="12" fillId="0" borderId="0" xfId="57" applyNumberFormat="1" applyFont="1" applyAlignment="1">
      <alignment vertical="top" wrapText="1"/>
      <protection/>
    </xf>
    <xf numFmtId="10" fontId="19" fillId="0" borderId="30" xfId="60" applyNumberFormat="1" applyFont="1" applyBorder="1" applyAlignment="1">
      <alignment horizontal="center"/>
    </xf>
    <xf numFmtId="10" fontId="19" fillId="0" borderId="31" xfId="60" applyNumberFormat="1" applyFont="1" applyBorder="1" applyAlignment="1">
      <alignment horizontal="center"/>
    </xf>
    <xf numFmtId="187" fontId="1" fillId="0" borderId="28" xfId="0" applyNumberFormat="1" applyFont="1" applyFill="1" applyBorder="1" applyAlignment="1">
      <alignment/>
    </xf>
    <xf numFmtId="187" fontId="1" fillId="0" borderId="29" xfId="0" applyNumberFormat="1" applyFont="1" applyFill="1" applyBorder="1" applyAlignment="1">
      <alignment/>
    </xf>
    <xf numFmtId="205" fontId="1" fillId="0" borderId="28" xfId="0" applyNumberFormat="1" applyFont="1" applyBorder="1" applyAlignment="1">
      <alignment horizontal="center"/>
    </xf>
    <xf numFmtId="5" fontId="1" fillId="0" borderId="28" xfId="0" applyNumberFormat="1" applyFont="1" applyBorder="1" applyAlignment="1">
      <alignment horizontal="center"/>
    </xf>
    <xf numFmtId="187" fontId="1" fillId="0" borderId="28" xfId="0" applyNumberFormat="1" applyFont="1" applyBorder="1" applyAlignment="1">
      <alignment/>
    </xf>
    <xf numFmtId="0" fontId="0" fillId="0" borderId="32" xfId="0" applyFont="1" applyFill="1" applyBorder="1" applyAlignment="1">
      <alignment/>
    </xf>
    <xf numFmtId="187" fontId="1" fillId="0" borderId="33" xfId="0" applyNumberFormat="1" applyFont="1" applyFill="1" applyBorder="1" applyAlignment="1">
      <alignment/>
    </xf>
    <xf numFmtId="0" fontId="0" fillId="0" borderId="32" xfId="0" applyFill="1" applyBorder="1" applyAlignment="1">
      <alignment/>
    </xf>
    <xf numFmtId="0" fontId="0" fillId="0" borderId="34" xfId="0" applyFill="1" applyBorder="1" applyAlignment="1">
      <alignment/>
    </xf>
    <xf numFmtId="187" fontId="1" fillId="0" borderId="35" xfId="0" applyNumberFormat="1" applyFont="1" applyFill="1" applyBorder="1" applyAlignment="1">
      <alignment/>
    </xf>
    <xf numFmtId="0" fontId="0" fillId="0" borderId="32" xfId="0" applyFont="1" applyFill="1" applyBorder="1" applyAlignment="1">
      <alignment/>
    </xf>
    <xf numFmtId="0" fontId="7" fillId="0" borderId="33" xfId="0" applyFont="1" applyBorder="1" applyAlignment="1">
      <alignment horizontal="center"/>
    </xf>
    <xf numFmtId="205" fontId="1" fillId="0" borderId="33" xfId="0" applyNumberFormat="1" applyFont="1" applyBorder="1" applyAlignment="1">
      <alignment horizontal="center"/>
    </xf>
    <xf numFmtId="0" fontId="0" fillId="0" borderId="32" xfId="0" applyFont="1" applyBorder="1" applyAlignment="1">
      <alignment/>
    </xf>
    <xf numFmtId="5" fontId="1" fillId="0" borderId="33" xfId="0" applyNumberFormat="1" applyFont="1" applyBorder="1" applyAlignment="1">
      <alignment horizontal="center"/>
    </xf>
    <xf numFmtId="0" fontId="0" fillId="0" borderId="32" xfId="0" applyFont="1" applyBorder="1" applyAlignment="1">
      <alignment/>
    </xf>
    <xf numFmtId="0" fontId="0" fillId="0" borderId="34" xfId="0" applyFont="1" applyFill="1" applyBorder="1" applyAlignment="1">
      <alignment/>
    </xf>
    <xf numFmtId="0" fontId="0" fillId="0" borderId="36" xfId="0" applyFill="1" applyBorder="1" applyAlignment="1">
      <alignment/>
    </xf>
    <xf numFmtId="187" fontId="1" fillId="0" borderId="37" xfId="0" applyNumberFormat="1" applyFont="1" applyFill="1" applyBorder="1" applyAlignment="1">
      <alignment/>
    </xf>
    <xf numFmtId="187" fontId="1" fillId="0" borderId="38" xfId="0" applyNumberFormat="1" applyFont="1" applyFill="1" applyBorder="1" applyAlignment="1">
      <alignment/>
    </xf>
    <xf numFmtId="6" fontId="20" fillId="0" borderId="0" xfId="0" applyNumberFormat="1" applyFont="1" applyBorder="1" applyAlignment="1">
      <alignment/>
    </xf>
    <xf numFmtId="0" fontId="4" fillId="34" borderId="39" xfId="0" applyFont="1" applyFill="1" applyBorder="1" applyAlignment="1">
      <alignment horizontal="center"/>
    </xf>
    <xf numFmtId="0" fontId="4" fillId="34" borderId="40" xfId="0" applyFont="1" applyFill="1" applyBorder="1" applyAlignment="1">
      <alignment horizontal="center"/>
    </xf>
    <xf numFmtId="0" fontId="4" fillId="34" borderId="41" xfId="0" applyFont="1" applyFill="1" applyBorder="1" applyAlignment="1">
      <alignment horizontal="center"/>
    </xf>
    <xf numFmtId="187" fontId="21" fillId="0" borderId="28" xfId="0" applyNumberFormat="1" applyFont="1" applyFill="1" applyBorder="1" applyAlignment="1">
      <alignment/>
    </xf>
    <xf numFmtId="187" fontId="21" fillId="0" borderId="33" xfId="0" applyNumberFormat="1" applyFont="1" applyFill="1" applyBorder="1" applyAlignment="1">
      <alignment/>
    </xf>
    <xf numFmtId="9" fontId="1" fillId="0" borderId="28" xfId="60" applyFont="1" applyBorder="1" applyAlignment="1">
      <alignment horizontal="center"/>
    </xf>
    <xf numFmtId="9" fontId="1" fillId="0" borderId="33" xfId="0" applyNumberFormat="1" applyFont="1" applyBorder="1" applyAlignment="1">
      <alignment horizontal="center"/>
    </xf>
    <xf numFmtId="0" fontId="1" fillId="0" borderId="33" xfId="0" applyFont="1" applyFill="1" applyBorder="1" applyAlignment="1">
      <alignment horizontal="center"/>
    </xf>
    <xf numFmtId="44" fontId="1" fillId="0" borderId="33" xfId="0" applyNumberFormat="1" applyFont="1" applyBorder="1" applyAlignment="1">
      <alignment/>
    </xf>
    <xf numFmtId="187" fontId="1" fillId="0" borderId="29" xfId="0" applyNumberFormat="1" applyFont="1" applyBorder="1" applyAlignment="1">
      <alignment/>
    </xf>
    <xf numFmtId="187" fontId="1" fillId="0" borderId="35" xfId="0" applyNumberFormat="1" applyFont="1" applyBorder="1" applyAlignment="1">
      <alignment/>
    </xf>
    <xf numFmtId="0" fontId="0" fillId="0" borderId="0" xfId="0" applyBorder="1" applyAlignment="1">
      <alignment horizontal="center"/>
    </xf>
    <xf numFmtId="0" fontId="0" fillId="0" borderId="0" xfId="0" applyAlignment="1" applyProtection="1">
      <alignment/>
      <protection locked="0"/>
    </xf>
    <xf numFmtId="0" fontId="22" fillId="0" borderId="0" xfId="0" applyFont="1" applyAlignment="1" applyProtection="1">
      <alignment/>
      <protection locked="0"/>
    </xf>
    <xf numFmtId="0" fontId="23" fillId="0" borderId="0" xfId="0" applyFont="1" applyAlignment="1">
      <alignment/>
    </xf>
    <xf numFmtId="202" fontId="9" fillId="0" borderId="0" xfId="57" applyNumberFormat="1" applyFont="1" applyBorder="1" applyAlignment="1">
      <alignment vertical="top" wrapText="1"/>
      <protection/>
    </xf>
    <xf numFmtId="0" fontId="4" fillId="0" borderId="0" xfId="0" applyFont="1" applyFill="1" applyBorder="1" applyAlignment="1">
      <alignment/>
    </xf>
    <xf numFmtId="0" fontId="4" fillId="0" borderId="0" xfId="0" applyFont="1" applyBorder="1" applyAlignment="1">
      <alignment/>
    </xf>
    <xf numFmtId="0" fontId="0" fillId="0" borderId="0" xfId="0" applyFont="1" applyFill="1" applyBorder="1" applyAlignment="1" applyProtection="1">
      <alignment/>
      <protection locked="0"/>
    </xf>
    <xf numFmtId="7" fontId="0" fillId="0" borderId="0" xfId="0" applyNumberFormat="1" applyFont="1" applyFill="1" applyBorder="1" applyAlignment="1">
      <alignment horizontal="center"/>
    </xf>
    <xf numFmtId="184" fontId="0" fillId="0" borderId="0" xfId="42" applyNumberFormat="1" applyFont="1" applyFill="1" applyBorder="1" applyAlignment="1">
      <alignment horizontal="center"/>
    </xf>
    <xf numFmtId="0" fontId="0" fillId="0" borderId="0" xfId="0" applyFont="1" applyFill="1" applyBorder="1" applyAlignment="1">
      <alignment/>
    </xf>
    <xf numFmtId="9" fontId="0" fillId="0" borderId="0" xfId="60" applyFont="1" applyFill="1" applyBorder="1" applyAlignment="1">
      <alignment horizontal="center"/>
    </xf>
    <xf numFmtId="0" fontId="4" fillId="0" borderId="42"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left"/>
    </xf>
    <xf numFmtId="0" fontId="4" fillId="34" borderId="43" xfId="0" applyFont="1" applyFill="1" applyBorder="1" applyAlignment="1">
      <alignment horizontal="center"/>
    </xf>
    <xf numFmtId="0" fontId="4" fillId="34" borderId="44" xfId="0" applyFont="1" applyFill="1" applyBorder="1" applyAlignment="1">
      <alignment horizontal="center"/>
    </xf>
    <xf numFmtId="0" fontId="0" fillId="0" borderId="28" xfId="0" applyFont="1" applyFill="1" applyBorder="1" applyAlignment="1">
      <alignment/>
    </xf>
    <xf numFmtId="0" fontId="0" fillId="0" borderId="45" xfId="0" applyFont="1" applyFill="1" applyBorder="1" applyAlignment="1">
      <alignment horizontal="center"/>
    </xf>
    <xf numFmtId="0" fontId="0" fillId="0" borderId="46" xfId="0" applyFont="1" applyFill="1" applyBorder="1" applyAlignment="1">
      <alignment/>
    </xf>
    <xf numFmtId="0" fontId="0" fillId="0" borderId="47" xfId="0" applyFont="1" applyFill="1" applyBorder="1" applyAlignment="1">
      <alignment horizontal="center"/>
    </xf>
    <xf numFmtId="0" fontId="0" fillId="0" borderId="42" xfId="0" applyFont="1" applyFill="1" applyBorder="1" applyAlignment="1">
      <alignment/>
    </xf>
    <xf numFmtId="9" fontId="0" fillId="0" borderId="44" xfId="60" applyFont="1" applyFill="1" applyBorder="1" applyAlignment="1">
      <alignment horizontal="center"/>
    </xf>
    <xf numFmtId="0" fontId="0" fillId="0" borderId="48" xfId="0" applyFont="1" applyFill="1" applyBorder="1" applyAlignment="1">
      <alignment/>
    </xf>
    <xf numFmtId="0" fontId="0" fillId="0" borderId="30" xfId="0" applyFont="1" applyFill="1" applyBorder="1" applyAlignment="1">
      <alignment/>
    </xf>
    <xf numFmtId="0" fontId="0" fillId="0" borderId="31" xfId="0" applyFont="1" applyFill="1" applyBorder="1" applyAlignment="1">
      <alignment/>
    </xf>
    <xf numFmtId="0" fontId="0" fillId="0" borderId="49" xfId="0" applyFont="1" applyFill="1" applyBorder="1" applyAlignment="1">
      <alignment horizontal="center"/>
    </xf>
    <xf numFmtId="0" fontId="0" fillId="0" borderId="50" xfId="0" applyFont="1" applyFill="1" applyBorder="1" applyAlignment="1">
      <alignment horizontal="center"/>
    </xf>
    <xf numFmtId="0" fontId="0" fillId="0" borderId="51" xfId="0" applyFont="1" applyFill="1" applyBorder="1" applyAlignment="1">
      <alignment horizontal="center"/>
    </xf>
    <xf numFmtId="184" fontId="0" fillId="0" borderId="28" xfId="42" applyNumberFormat="1" applyFont="1" applyFill="1" applyBorder="1" applyAlignment="1">
      <alignment horizontal="center"/>
    </xf>
    <xf numFmtId="184" fontId="0" fillId="0" borderId="45" xfId="42" applyNumberFormat="1" applyFont="1" applyFill="1" applyBorder="1" applyAlignment="1">
      <alignment horizontal="center"/>
    </xf>
    <xf numFmtId="184" fontId="0" fillId="0" borderId="46" xfId="42" applyNumberFormat="1" applyFont="1" applyFill="1" applyBorder="1" applyAlignment="1">
      <alignment horizontal="center"/>
    </xf>
    <xf numFmtId="184" fontId="0" fillId="0" borderId="52" xfId="42" applyNumberFormat="1" applyFont="1" applyFill="1" applyBorder="1" applyAlignment="1">
      <alignment horizontal="center"/>
    </xf>
    <xf numFmtId="184" fontId="0" fillId="0" borderId="47" xfId="42" applyNumberFormat="1" applyFont="1" applyFill="1" applyBorder="1" applyAlignment="1">
      <alignment horizontal="center"/>
    </xf>
    <xf numFmtId="0" fontId="0" fillId="0" borderId="52" xfId="0" applyFont="1" applyFill="1" applyBorder="1" applyAlignment="1">
      <alignment horizontal="center"/>
    </xf>
    <xf numFmtId="0" fontId="0" fillId="0" borderId="48" xfId="0" applyFont="1" applyFill="1" applyBorder="1" applyAlignment="1">
      <alignment/>
    </xf>
    <xf numFmtId="0" fontId="0" fillId="0" borderId="30" xfId="0" applyFont="1" applyFill="1" applyBorder="1" applyAlignment="1">
      <alignment/>
    </xf>
    <xf numFmtId="0" fontId="0" fillId="0" borderId="31" xfId="0" applyFont="1" applyFill="1" applyBorder="1" applyAlignment="1">
      <alignment/>
    </xf>
    <xf numFmtId="0" fontId="0" fillId="0" borderId="49" xfId="0" applyFont="1" applyFill="1" applyBorder="1" applyAlignment="1" quotePrefix="1">
      <alignment/>
    </xf>
    <xf numFmtId="0" fontId="0" fillId="0" borderId="50" xfId="0" applyFont="1" applyFill="1" applyBorder="1" applyAlignment="1">
      <alignment/>
    </xf>
    <xf numFmtId="0" fontId="0" fillId="0" borderId="51" xfId="0" applyFont="1" applyFill="1" applyBorder="1" applyAlignment="1">
      <alignment/>
    </xf>
    <xf numFmtId="0" fontId="0" fillId="0" borderId="28" xfId="0" applyFont="1" applyFill="1" applyBorder="1" applyAlignment="1">
      <alignment/>
    </xf>
    <xf numFmtId="0" fontId="0" fillId="0" borderId="45" xfId="0" applyFont="1" applyFill="1" applyBorder="1" applyAlignment="1">
      <alignment/>
    </xf>
    <xf numFmtId="0" fontId="0" fillId="0" borderId="28" xfId="0" applyFont="1" applyFill="1" applyBorder="1" applyAlignment="1" quotePrefix="1">
      <alignment/>
    </xf>
    <xf numFmtId="0" fontId="0" fillId="0" borderId="46" xfId="0" applyFont="1" applyFill="1" applyBorder="1" applyAlignment="1" quotePrefix="1">
      <alignment/>
    </xf>
    <xf numFmtId="0" fontId="0" fillId="0" borderId="52" xfId="0" applyFont="1" applyFill="1" applyBorder="1" applyAlignment="1">
      <alignment/>
    </xf>
    <xf numFmtId="0" fontId="0" fillId="0" borderId="47" xfId="0" applyFont="1" applyFill="1" applyBorder="1" applyAlignment="1">
      <alignment/>
    </xf>
    <xf numFmtId="0" fontId="4" fillId="34" borderId="42" xfId="0" applyFont="1" applyFill="1" applyBorder="1" applyAlignment="1">
      <alignment horizontal="center"/>
    </xf>
    <xf numFmtId="202" fontId="12" fillId="0" borderId="0" xfId="57" applyNumberFormat="1" applyFont="1" applyAlignment="1">
      <alignment horizontal="left" vertical="top" wrapText="1"/>
      <protection/>
    </xf>
    <xf numFmtId="202" fontId="9" fillId="34" borderId="48" xfId="57" applyNumberFormat="1" applyFont="1" applyFill="1" applyBorder="1" applyAlignment="1">
      <alignment horizontal="center" vertical="center" wrapText="1"/>
      <protection/>
    </xf>
    <xf numFmtId="202" fontId="9" fillId="34" borderId="31" xfId="57" applyNumberFormat="1" applyFont="1" applyFill="1" applyBorder="1" applyAlignment="1">
      <alignment horizontal="center" vertical="center" wrapText="1"/>
      <protection/>
    </xf>
    <xf numFmtId="202" fontId="10" fillId="35" borderId="42" xfId="57" applyNumberFormat="1" applyFont="1" applyFill="1" applyBorder="1" applyAlignment="1">
      <alignment horizontal="center" vertical="top" wrapText="1"/>
      <protection/>
    </xf>
    <xf numFmtId="202" fontId="10" fillId="35" borderId="43" xfId="57" applyNumberFormat="1" applyFont="1" applyFill="1" applyBorder="1" applyAlignment="1">
      <alignment horizontal="center" vertical="top" wrapText="1"/>
      <protection/>
    </xf>
    <xf numFmtId="202" fontId="10" fillId="35" borderId="44" xfId="57" applyNumberFormat="1" applyFont="1" applyFill="1" applyBorder="1" applyAlignment="1">
      <alignment horizontal="center" vertical="top" wrapText="1"/>
      <protection/>
    </xf>
    <xf numFmtId="202" fontId="9" fillId="0" borderId="49" xfId="57" applyNumberFormat="1" applyFont="1" applyBorder="1" applyAlignment="1">
      <alignment horizontal="left" vertical="top" wrapText="1"/>
      <protection/>
    </xf>
    <xf numFmtId="202" fontId="9" fillId="0" borderId="50" xfId="57" applyNumberFormat="1" applyFont="1" applyBorder="1" applyAlignment="1">
      <alignment horizontal="left" vertical="top" wrapText="1"/>
      <protection/>
    </xf>
    <xf numFmtId="202" fontId="9" fillId="0" borderId="51" xfId="57" applyNumberFormat="1" applyFont="1" applyBorder="1" applyAlignment="1">
      <alignment horizontal="left" vertical="top" wrapText="1"/>
      <protection/>
    </xf>
    <xf numFmtId="202" fontId="18" fillId="0" borderId="46" xfId="57" applyNumberFormat="1" applyFont="1" applyBorder="1" applyAlignment="1">
      <alignment horizontal="left" vertical="top" wrapText="1"/>
      <protection/>
    </xf>
    <xf numFmtId="202" fontId="18" fillId="0" borderId="52" xfId="57" applyNumberFormat="1" applyFont="1" applyBorder="1" applyAlignment="1">
      <alignment horizontal="left" vertical="top" wrapText="1"/>
      <protection/>
    </xf>
    <xf numFmtId="202" fontId="18" fillId="0" borderId="47" xfId="57" applyNumberFormat="1" applyFont="1" applyBorder="1" applyAlignment="1">
      <alignment horizontal="left" vertical="top" wrapText="1"/>
      <protection/>
    </xf>
    <xf numFmtId="202" fontId="10" fillId="36" borderId="42" xfId="57" applyNumberFormat="1" applyFont="1" applyFill="1" applyBorder="1" applyAlignment="1">
      <alignment horizontal="center" vertical="top" wrapText="1"/>
      <protection/>
    </xf>
    <xf numFmtId="202" fontId="10" fillId="36" borderId="43" xfId="57" applyNumberFormat="1" applyFont="1" applyFill="1" applyBorder="1" applyAlignment="1">
      <alignment horizontal="center" vertical="top" wrapText="1"/>
      <protection/>
    </xf>
    <xf numFmtId="202" fontId="10" fillId="36" borderId="44" xfId="57" applyNumberFormat="1" applyFont="1" applyFill="1" applyBorder="1" applyAlignment="1">
      <alignment horizontal="center" vertical="top" wrapText="1"/>
      <protection/>
    </xf>
    <xf numFmtId="0" fontId="4" fillId="36" borderId="39" xfId="0" applyFont="1" applyFill="1" applyBorder="1" applyAlignment="1" applyProtection="1">
      <alignment horizontal="left" wrapText="1"/>
      <protection locked="0"/>
    </xf>
    <xf numFmtId="0" fontId="0" fillId="36" borderId="53" xfId="0" applyFill="1" applyBorder="1" applyAlignment="1" applyProtection="1">
      <alignment horizontal="left" wrapText="1"/>
      <protection locked="0"/>
    </xf>
    <xf numFmtId="0" fontId="0" fillId="36" borderId="54" xfId="0" applyFill="1" applyBorder="1" applyAlignment="1" applyProtection="1">
      <alignment horizontal="left" wrapText="1"/>
      <protection locked="0"/>
    </xf>
    <xf numFmtId="0" fontId="0" fillId="36" borderId="36" xfId="0" applyFill="1" applyBorder="1" applyAlignment="1" applyProtection="1">
      <alignment horizontal="left" wrapText="1"/>
      <protection locked="0"/>
    </xf>
    <xf numFmtId="0" fontId="0" fillId="36" borderId="55" xfId="0" applyFill="1" applyBorder="1" applyAlignment="1" applyProtection="1">
      <alignment horizontal="left" wrapText="1"/>
      <protection locked="0"/>
    </xf>
    <xf numFmtId="0" fontId="0" fillId="36" borderId="56" xfId="0" applyFill="1" applyBorder="1" applyAlignment="1" applyProtection="1">
      <alignment horizontal="left" wrapText="1"/>
      <protection locked="0"/>
    </xf>
    <xf numFmtId="202" fontId="9" fillId="0" borderId="28" xfId="57" applyNumberFormat="1" applyFont="1" applyBorder="1" applyAlignment="1">
      <alignment horizontal="left" vertical="top" wrapText="1"/>
      <protection/>
    </xf>
    <xf numFmtId="202" fontId="9" fillId="0" borderId="0" xfId="57" applyNumberFormat="1" applyFont="1" applyBorder="1" applyAlignment="1">
      <alignment horizontal="left" vertical="top" wrapText="1"/>
      <protection/>
    </xf>
    <xf numFmtId="202" fontId="9" fillId="0" borderId="45" xfId="57" applyNumberFormat="1" applyFont="1" applyBorder="1" applyAlignment="1">
      <alignment horizontal="left" vertical="top" wrapText="1"/>
      <protection/>
    </xf>
    <xf numFmtId="202" fontId="9" fillId="0" borderId="46" xfId="57" applyNumberFormat="1" applyFont="1" applyBorder="1" applyAlignment="1">
      <alignment horizontal="left" vertical="top" wrapText="1"/>
      <protection/>
    </xf>
    <xf numFmtId="202" fontId="9" fillId="0" borderId="52" xfId="57" applyNumberFormat="1" applyFont="1" applyBorder="1" applyAlignment="1">
      <alignment horizontal="left" vertical="top" wrapText="1"/>
      <protection/>
    </xf>
    <xf numFmtId="202" fontId="9" fillId="0" borderId="47" xfId="57" applyNumberFormat="1" applyFont="1" applyBorder="1" applyAlignment="1">
      <alignment horizontal="left" vertical="top" wrapText="1"/>
      <protection/>
    </xf>
    <xf numFmtId="202" fontId="11" fillId="35" borderId="42" xfId="57" applyNumberFormat="1" applyFont="1" applyFill="1" applyBorder="1" applyAlignment="1">
      <alignment horizontal="center" vertical="top" wrapText="1"/>
      <protection/>
    </xf>
    <xf numFmtId="202" fontId="11" fillId="35" borderId="43" xfId="57" applyNumberFormat="1" applyFont="1" applyFill="1" applyBorder="1" applyAlignment="1">
      <alignment horizontal="center" vertical="top" wrapText="1"/>
      <protection/>
    </xf>
    <xf numFmtId="202" fontId="11" fillId="35" borderId="44" xfId="57" applyNumberFormat="1" applyFont="1" applyFill="1" applyBorder="1" applyAlignment="1">
      <alignment horizontal="center" vertical="top" wrapText="1"/>
      <protection/>
    </xf>
    <xf numFmtId="0" fontId="4" fillId="37" borderId="57" xfId="0" applyFont="1" applyFill="1" applyBorder="1" applyAlignment="1">
      <alignment horizontal="center" vertical="distributed"/>
    </xf>
    <xf numFmtId="0" fontId="4" fillId="37" borderId="50" xfId="0" applyFont="1" applyFill="1" applyBorder="1" applyAlignment="1">
      <alignment horizontal="center" vertical="distributed"/>
    </xf>
    <xf numFmtId="0" fontId="4" fillId="37" borderId="58" xfId="0" applyFont="1" applyFill="1" applyBorder="1" applyAlignment="1">
      <alignment horizontal="center" vertical="distributed"/>
    </xf>
    <xf numFmtId="0" fontId="4" fillId="37" borderId="59" xfId="0" applyFont="1" applyFill="1" applyBorder="1" applyAlignment="1">
      <alignment horizontal="center" vertical="distributed"/>
    </xf>
    <xf numFmtId="0" fontId="4" fillId="37" borderId="52" xfId="0" applyFont="1" applyFill="1" applyBorder="1" applyAlignment="1">
      <alignment horizontal="center" vertical="distributed"/>
    </xf>
    <xf numFmtId="0" fontId="4" fillId="37" borderId="60" xfId="0" applyFont="1" applyFill="1" applyBorder="1" applyAlignment="1">
      <alignment horizontal="center" vertical="distributed"/>
    </xf>
    <xf numFmtId="0" fontId="0" fillId="0" borderId="4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24" fillId="0" borderId="42" xfId="0" applyFont="1" applyFill="1" applyBorder="1" applyAlignment="1">
      <alignment horizontal="center"/>
    </xf>
    <xf numFmtId="0" fontId="24" fillId="0" borderId="43" xfId="0" applyFont="1" applyFill="1" applyBorder="1" applyAlignment="1">
      <alignment horizontal="center"/>
    </xf>
    <xf numFmtId="0" fontId="24" fillId="0" borderId="44" xfId="0" applyFont="1" applyFill="1" applyBorder="1" applyAlignment="1">
      <alignment horizontal="center"/>
    </xf>
    <xf numFmtId="0" fontId="25" fillId="38" borderId="49" xfId="0" applyFont="1" applyFill="1" applyBorder="1" applyAlignment="1">
      <alignment horizontal="center" wrapText="1"/>
    </xf>
    <xf numFmtId="0" fontId="0" fillId="0" borderId="50" xfId="0" applyBorder="1" applyAlignment="1">
      <alignment/>
    </xf>
    <xf numFmtId="0" fontId="0" fillId="0" borderId="51" xfId="0" applyBorder="1" applyAlignment="1">
      <alignment/>
    </xf>
    <xf numFmtId="0" fontId="0" fillId="0" borderId="28"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52" xfId="0" applyBorder="1" applyAlignment="1">
      <alignment/>
    </xf>
    <xf numFmtId="0" fontId="0" fillId="0" borderId="47" xfId="0" applyBorder="1" applyAlignment="1">
      <alignment/>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isk example" xfId="57"/>
    <cellStyle name="Note" xfId="58"/>
    <cellStyle name="Output" xfId="59"/>
    <cellStyle name="Percent" xfId="60"/>
    <cellStyle name="RISKbigPercent" xfId="61"/>
    <cellStyle name="RISKblandrEdge" xfId="62"/>
    <cellStyle name="RISKblCorner" xfId="63"/>
    <cellStyle name="RISKbottomEdge" xfId="64"/>
    <cellStyle name="RISKbrCorner" xfId="65"/>
    <cellStyle name="RISKdarkBoxed" xfId="66"/>
    <cellStyle name="RISKdarkShade" xfId="67"/>
    <cellStyle name="RISKdbottomEdge" xfId="68"/>
    <cellStyle name="RISKdrightEdge" xfId="69"/>
    <cellStyle name="RISKdurationTime" xfId="70"/>
    <cellStyle name="RISKinNumber" xfId="71"/>
    <cellStyle name="RISKlandrEdge" xfId="72"/>
    <cellStyle name="RISKleftEdge" xfId="73"/>
    <cellStyle name="RISKlightBoxed" xfId="74"/>
    <cellStyle name="RISKltandbEdge" xfId="75"/>
    <cellStyle name="RISKnormBoxed" xfId="76"/>
    <cellStyle name="RISKnormCenter" xfId="77"/>
    <cellStyle name="RISKnormHeading" xfId="78"/>
    <cellStyle name="RISKnormItal" xfId="79"/>
    <cellStyle name="RISKnormLabel" xfId="80"/>
    <cellStyle name="RISKnormShade" xfId="81"/>
    <cellStyle name="RISKnormTitle" xfId="82"/>
    <cellStyle name="RISKoutNumber" xfId="83"/>
    <cellStyle name="RISKrightEdge" xfId="84"/>
    <cellStyle name="RISKrtandbEdge" xfId="85"/>
    <cellStyle name="RISKssTime" xfId="86"/>
    <cellStyle name="RISKtandbEdge" xfId="87"/>
    <cellStyle name="RISKtlandrEdge" xfId="88"/>
    <cellStyle name="RISKtlCorner" xfId="89"/>
    <cellStyle name="RISKtopEdge" xfId="90"/>
    <cellStyle name="RISKtrCorner"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1190625</xdr:colOff>
      <xdr:row>30</xdr:row>
      <xdr:rowOff>114300</xdr:rowOff>
    </xdr:from>
    <xdr:to>
      <xdr:col>4</xdr:col>
      <xdr:colOff>838200</xdr:colOff>
      <xdr:row>30</xdr:row>
      <xdr:rowOff>114300</xdr:rowOff>
    </xdr:to>
    <xdr:sp>
      <xdr:nvSpPr>
        <xdr:cNvPr id="1" name="Line 1"/>
        <xdr:cNvSpPr>
          <a:spLocks/>
        </xdr:cNvSpPr>
      </xdr:nvSpPr>
      <xdr:spPr>
        <a:xfrm flipV="1">
          <a:off x="3771900" y="5800725"/>
          <a:ext cx="3990975" cy="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1</xdr:col>
      <xdr:colOff>2257425</xdr:colOff>
      <xdr:row>3</xdr:row>
      <xdr:rowOff>0</xdr:rowOff>
    </xdr:to>
    <xdr:pic>
      <xdr:nvPicPr>
        <xdr:cNvPr id="2" name="Picture 6" descr="new_logo"/>
        <xdr:cNvPicPr preferRelativeResize="1">
          <a:picLocks noChangeAspect="1"/>
        </xdr:cNvPicPr>
      </xdr:nvPicPr>
      <xdr:blipFill>
        <a:blip r:embed="rId1"/>
        <a:stretch>
          <a:fillRect/>
        </a:stretch>
      </xdr:blipFill>
      <xdr:spPr>
        <a:xfrm>
          <a:off x="190500" y="0"/>
          <a:ext cx="22479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3</xdr:col>
      <xdr:colOff>295275</xdr:colOff>
      <xdr:row>3</xdr:row>
      <xdr:rowOff>0</xdr:rowOff>
    </xdr:to>
    <xdr:pic>
      <xdr:nvPicPr>
        <xdr:cNvPr id="1" name="Picture 2" descr="new_logo"/>
        <xdr:cNvPicPr preferRelativeResize="1">
          <a:picLocks noChangeAspect="1"/>
        </xdr:cNvPicPr>
      </xdr:nvPicPr>
      <xdr:blipFill>
        <a:blip r:embed="rId1"/>
        <a:stretch>
          <a:fillRect/>
        </a:stretch>
      </xdr:blipFill>
      <xdr:spPr>
        <a:xfrm>
          <a:off x="152400" y="0"/>
          <a:ext cx="22479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9</xdr:col>
      <xdr:colOff>200025</xdr:colOff>
      <xdr:row>4</xdr:row>
      <xdr:rowOff>123825</xdr:rowOff>
    </xdr:to>
    <xdr:pic>
      <xdr:nvPicPr>
        <xdr:cNvPr id="1" name="Picture 1" descr="vose software logo small.bmp"/>
        <xdr:cNvPicPr preferRelativeResize="1">
          <a:picLocks noChangeAspect="1"/>
        </xdr:cNvPicPr>
      </xdr:nvPicPr>
      <xdr:blipFill>
        <a:blip r:embed="rId1"/>
        <a:stretch>
          <a:fillRect/>
        </a:stretch>
      </xdr:blipFill>
      <xdr:spPr>
        <a:xfrm>
          <a:off x="1933575" y="161925"/>
          <a:ext cx="2438400" cy="6096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Block_7.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1"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3"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0" hidden="1"/>
        <xdr:cNvPicPr preferRelativeResize="1">
          <a:picLocks noChangeAspect="1"/>
        </xdr:cNvPicPr>
      </xdr:nvPicPr>
      <xdr:blipFill>
        <a:blip r:embed="rId2"/>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F41"/>
  <sheetViews>
    <sheetView zoomScalePageLayoutView="0" workbookViewId="0" topLeftCell="A1">
      <selection activeCell="F19" sqref="F19"/>
    </sheetView>
  </sheetViews>
  <sheetFormatPr defaultColWidth="12.7109375" defaultRowHeight="12.75"/>
  <cols>
    <col min="1" max="1" width="2.7109375" style="18" customWidth="1"/>
    <col min="2" max="2" width="36.00390625" style="19" customWidth="1"/>
    <col min="3" max="4" width="32.57421875" style="18" customWidth="1"/>
    <col min="5" max="5" width="12.7109375" style="18" customWidth="1"/>
    <col min="6" max="6" width="16.140625" style="18" customWidth="1"/>
    <col min="7" max="16384" width="12.7109375" style="18" customWidth="1"/>
  </cols>
  <sheetData>
    <row r="1" s="56" customFormat="1" ht="12.75"/>
    <row r="2" s="56" customFormat="1" ht="17.25" customHeight="1">
      <c r="C2" s="57" t="s">
        <v>39</v>
      </c>
    </row>
    <row r="3" s="56" customFormat="1" ht="17.25" customHeight="1">
      <c r="E3" s="58"/>
    </row>
    <row r="4" s="56" customFormat="1" ht="14.25" customHeight="1" thickBot="1">
      <c r="E4" s="58"/>
    </row>
    <row r="5" spans="2:5" s="56" customFormat="1" ht="15" customHeight="1">
      <c r="B5" s="118" t="s">
        <v>42</v>
      </c>
      <c r="C5" s="119"/>
      <c r="D5" s="120"/>
      <c r="E5" s="58"/>
    </row>
    <row r="6" spans="2:5" s="56" customFormat="1" ht="14.25" customHeight="1" thickBot="1">
      <c r="B6" s="121"/>
      <c r="C6" s="122"/>
      <c r="D6" s="123"/>
      <c r="E6" s="58"/>
    </row>
    <row r="7" s="56" customFormat="1" ht="14.25" customHeight="1">
      <c r="E7" s="58"/>
    </row>
    <row r="9" spans="2:4" ht="15">
      <c r="B9" s="106" t="s">
        <v>26</v>
      </c>
      <c r="C9" s="107"/>
      <c r="D9" s="108"/>
    </row>
    <row r="10" ht="15">
      <c r="B10" s="18"/>
    </row>
    <row r="11" spans="2:4" ht="15">
      <c r="B11" s="109" t="s">
        <v>27</v>
      </c>
      <c r="C11" s="110"/>
      <c r="D11" s="111"/>
    </row>
    <row r="12" spans="2:4" ht="15" customHeight="1">
      <c r="B12" s="112" t="s">
        <v>35</v>
      </c>
      <c r="C12" s="113"/>
      <c r="D12" s="114"/>
    </row>
    <row r="13" ht="15" customHeight="1">
      <c r="B13" s="18"/>
    </row>
    <row r="14" spans="2:6" ht="15" customHeight="1">
      <c r="B14" s="115" t="s">
        <v>28</v>
      </c>
      <c r="C14" s="116"/>
      <c r="D14" s="117"/>
      <c r="F14" s="104" t="s">
        <v>29</v>
      </c>
    </row>
    <row r="15" spans="2:6" ht="15">
      <c r="B15" s="17"/>
      <c r="F15" s="105"/>
    </row>
    <row r="16" spans="2:6" ht="15" customHeight="1">
      <c r="B16" s="109" t="str">
        <f ca="1">CONCATENATE("Product development cost have been estimated by F Gibbons to be  (70000, 80000, 120000) spread over ",YEAR(TODAY())+1," to ",YEAR(TODAY())+3," in the ratio 5:2:1. ","However P Gumbel considers the product development is (70000, 100000, 140000) in the same ratio and over the same period. ","Include these uncertainties in the model. Capital expenses and overheads are well defined and are not subject to change.")</f>
        <v>Product development cost have been estimated by F Gibbons to be  (70000, 80000, 120000) spread over 2010 to 2012 in the ratio 5:2:1. However P Gumbel considers the product development is (70000, 100000, 140000) in the same ratio and over the same period. Include these uncertainties in the model. Capital expenses and overheads are well defined and are not subject to change.</v>
      </c>
      <c r="C16" s="110"/>
      <c r="D16" s="111"/>
      <c r="F16" s="21">
        <v>0.0015</v>
      </c>
    </row>
    <row r="17" spans="2:6" ht="15" customHeight="1">
      <c r="B17" s="124"/>
      <c r="C17" s="125"/>
      <c r="D17" s="126"/>
      <c r="F17" s="21">
        <v>0.0019</v>
      </c>
    </row>
    <row r="18" spans="2:6" ht="15">
      <c r="B18" s="124"/>
      <c r="C18" s="125"/>
      <c r="D18" s="126"/>
      <c r="F18" s="21">
        <v>-0.0013</v>
      </c>
    </row>
    <row r="19" spans="2:6" ht="15">
      <c r="B19" s="127"/>
      <c r="C19" s="128"/>
      <c r="D19" s="129"/>
      <c r="F19" s="21">
        <v>-0.0009</v>
      </c>
    </row>
    <row r="20" spans="2:6" ht="15">
      <c r="B20" s="59"/>
      <c r="C20" s="59"/>
      <c r="D20" s="59"/>
      <c r="F20" s="21">
        <v>0.0043</v>
      </c>
    </row>
    <row r="21" spans="2:6" ht="15">
      <c r="B21" s="115" t="s">
        <v>30</v>
      </c>
      <c r="C21" s="116"/>
      <c r="D21" s="117"/>
      <c r="F21" s="21">
        <v>0.0031</v>
      </c>
    </row>
    <row r="22" spans="2:6" ht="15">
      <c r="B22" s="17"/>
      <c r="F22" s="21">
        <v>0.0063</v>
      </c>
    </row>
    <row r="23" spans="2:6" ht="15" customHeight="1">
      <c r="B23" s="109" t="str">
        <f ca="1">CONCATENATE("Tax rate is fixed at 46% unless the Conservatives get in at the next election in ",YEAR(TODAY())+4," (20% chance) when the rate would drop to (32%, 35%, 46%). ","Include this extra uncertainty in the model.")</f>
        <v>Tax rate is fixed at 46% unless the Conservatives get in at the next election in 2013 (20% chance) when the rate would drop to (32%, 35%, 46%). Include this extra uncertainty in the model.</v>
      </c>
      <c r="C23" s="110"/>
      <c r="D23" s="111"/>
      <c r="F23" s="21">
        <v>-0.0027</v>
      </c>
    </row>
    <row r="24" spans="2:6" ht="15">
      <c r="B24" s="127"/>
      <c r="C24" s="128"/>
      <c r="D24" s="129"/>
      <c r="F24" s="21">
        <v>-0.0054</v>
      </c>
    </row>
    <row r="25" spans="2:6" ht="15">
      <c r="B25" s="17"/>
      <c r="F25" s="21">
        <v>-0.0056</v>
      </c>
    </row>
    <row r="26" spans="2:6" ht="15">
      <c r="B26" s="115" t="s">
        <v>31</v>
      </c>
      <c r="C26" s="116"/>
      <c r="D26" s="117"/>
      <c r="F26" s="21">
        <v>-0.0016</v>
      </c>
    </row>
    <row r="27" spans="2:6" ht="15">
      <c r="B27" s="17"/>
      <c r="F27" s="21">
        <v>0.0025</v>
      </c>
    </row>
    <row r="28" spans="2:6" ht="15" customHeight="1">
      <c r="B28" s="109" t="str">
        <f ca="1">CONCATENATE("Market volume is expected to grow each year by (10%, 20%, 40%) beginning in ",YEAR(TODAY())+3," at (2500, 3000, 5000) up to a maximum of 20,000 units. ","Cost per unit in ",YEAR(TODAY())+3," is estimated at (22.75, 23.25, 24.5). ","Sales price per unit is estimated at (45, 58, 65) in ",YEAR(TODAY())+3,". Both the cost and sales price per unit are subject to inflation from ",YEAR(TODAY())+3," at a rate starting at  (3%, 4%, 6%) and varying yearly in a similar fashion to historic rates.")</f>
        <v>Market volume is expected to grow each year by (10%, 20%, 40%) beginning in 2012 at (2500, 3000, 5000) up to a maximum of 20,000 units. Cost per unit in 2012 is estimated at (22.75, 23.25, 24.5). Sales price per unit is estimated at (45, 58, 65) in 2012. Both the cost and sales price per unit are subject to inflation from 2012 at a rate starting at  (3%, 4%, 6%) and varying yearly in a similar fashion to historic rates.</v>
      </c>
      <c r="C28" s="110"/>
      <c r="D28" s="111"/>
      <c r="F28" s="21">
        <v>-0.0041</v>
      </c>
    </row>
    <row r="29" spans="2:6" ht="15">
      <c r="B29" s="124"/>
      <c r="C29" s="125"/>
      <c r="D29" s="126"/>
      <c r="F29" s="21">
        <v>-0.0026</v>
      </c>
    </row>
    <row r="30" spans="2:6" ht="15">
      <c r="B30" s="124"/>
      <c r="C30" s="125"/>
      <c r="D30" s="126"/>
      <c r="F30" s="21">
        <v>0.0003</v>
      </c>
    </row>
    <row r="31" spans="2:6" ht="15" customHeight="1">
      <c r="B31" s="127"/>
      <c r="C31" s="128"/>
      <c r="D31" s="129"/>
      <c r="F31" s="21">
        <v>0.0029</v>
      </c>
    </row>
    <row r="32" ht="15">
      <c r="F32" s="21">
        <v>-0.0044</v>
      </c>
    </row>
    <row r="33" spans="2:6" ht="15">
      <c r="B33" s="115" t="s">
        <v>32</v>
      </c>
      <c r="C33" s="116"/>
      <c r="D33" s="117"/>
      <c r="F33" s="21">
        <v>0.0072</v>
      </c>
    </row>
    <row r="34" ht="15" customHeight="1">
      <c r="F34" s="21">
        <v>-0.0006</v>
      </c>
    </row>
    <row r="35" spans="2:6" ht="15" customHeight="1">
      <c r="B35" s="109" t="s">
        <v>40</v>
      </c>
      <c r="C35" s="110"/>
      <c r="D35" s="111"/>
      <c r="F35" s="21">
        <v>-0.002</v>
      </c>
    </row>
    <row r="36" spans="2:6" ht="15">
      <c r="B36" s="124"/>
      <c r="C36" s="125"/>
      <c r="D36" s="126"/>
      <c r="F36" s="21">
        <v>-0.0032</v>
      </c>
    </row>
    <row r="37" spans="2:6" ht="15">
      <c r="B37" s="127"/>
      <c r="C37" s="128"/>
      <c r="D37" s="129"/>
      <c r="F37" s="22">
        <v>-0.0033</v>
      </c>
    </row>
    <row r="38" ht="15">
      <c r="B38" s="18"/>
    </row>
    <row r="39" spans="2:4" ht="15">
      <c r="B39" s="130" t="s">
        <v>33</v>
      </c>
      <c r="C39" s="131"/>
      <c r="D39" s="132"/>
    </row>
    <row r="40" ht="15">
      <c r="B40" s="20"/>
    </row>
    <row r="41" spans="2:4" ht="15">
      <c r="B41" s="103" t="s">
        <v>34</v>
      </c>
      <c r="C41" s="103"/>
      <c r="D41" s="103"/>
    </row>
  </sheetData>
  <sheetProtection/>
  <mergeCells count="15">
    <mergeCell ref="B5:D6"/>
    <mergeCell ref="B35:D37"/>
    <mergeCell ref="B39:D39"/>
    <mergeCell ref="B26:D26"/>
    <mergeCell ref="B33:D33"/>
    <mergeCell ref="B23:D24"/>
    <mergeCell ref="B28:D31"/>
    <mergeCell ref="B21:D21"/>
    <mergeCell ref="B16:D19"/>
    <mergeCell ref="B41:D41"/>
    <mergeCell ref="F14:F15"/>
    <mergeCell ref="B9:D9"/>
    <mergeCell ref="B11:D11"/>
    <mergeCell ref="B12:D12"/>
    <mergeCell ref="B14:D1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B2:O44"/>
  <sheetViews>
    <sheetView showGridLines="0" zoomScalePageLayoutView="0" workbookViewId="0" topLeftCell="A15">
      <selection activeCell="L30" sqref="L30"/>
    </sheetView>
  </sheetViews>
  <sheetFormatPr defaultColWidth="9.140625" defaultRowHeight="12.75"/>
  <cols>
    <col min="1" max="1" width="2.140625" style="1" customWidth="1"/>
    <col min="2" max="2" width="20.28125" style="0" bestFit="1" customWidth="1"/>
    <col min="5" max="5" width="9.00390625" style="0" customWidth="1"/>
    <col min="9" max="11" width="8.57421875" style="0" bestFit="1" customWidth="1"/>
    <col min="12" max="12" width="9.57421875" style="0" bestFit="1" customWidth="1"/>
    <col min="13" max="16384" width="9.140625" style="1" customWidth="1"/>
  </cols>
  <sheetData>
    <row r="1" s="56" customFormat="1" ht="12.75"/>
    <row r="2" spans="3:5" s="56" customFormat="1" ht="17.25" customHeight="1">
      <c r="C2" s="57"/>
      <c r="E2" s="57" t="s">
        <v>41</v>
      </c>
    </row>
    <row r="3" s="56" customFormat="1" ht="17.25" customHeight="1">
      <c r="E3" s="58"/>
    </row>
    <row r="4" spans="2:12" ht="12.75">
      <c r="B4" s="60" t="s">
        <v>0</v>
      </c>
      <c r="C4" s="43">
        <f>NPV(0.1,C16:L16)</f>
        <v>-37134.1512564599</v>
      </c>
      <c r="D4" s="2"/>
      <c r="E4" s="61" t="s">
        <v>38</v>
      </c>
      <c r="F4" s="2"/>
      <c r="I4" s="43">
        <v>-37134.1512564599</v>
      </c>
      <c r="J4" s="2"/>
      <c r="K4" s="2"/>
      <c r="L4" s="2"/>
    </row>
    <row r="5" spans="2:12" ht="13.5" thickBot="1">
      <c r="B5" s="2"/>
      <c r="C5" s="2"/>
      <c r="D5" s="2"/>
      <c r="E5" s="2"/>
      <c r="F5" s="2"/>
      <c r="G5" s="2"/>
      <c r="H5" s="2"/>
      <c r="I5" s="2"/>
      <c r="J5" s="2"/>
      <c r="K5" s="2"/>
      <c r="L5" s="2"/>
    </row>
    <row r="6" spans="2:15" ht="12.75">
      <c r="B6" s="44" t="s">
        <v>1</v>
      </c>
      <c r="C6" s="45">
        <f ca="1">YEAR(TODAY())+1</f>
        <v>2010</v>
      </c>
      <c r="D6" s="45">
        <f aca="true" t="shared" si="0" ref="D6:L6">C6+1</f>
        <v>2011</v>
      </c>
      <c r="E6" s="45">
        <f t="shared" si="0"/>
        <v>2012</v>
      </c>
      <c r="F6" s="45">
        <f t="shared" si="0"/>
        <v>2013</v>
      </c>
      <c r="G6" s="45">
        <f t="shared" si="0"/>
        <v>2014</v>
      </c>
      <c r="H6" s="45">
        <f t="shared" si="0"/>
        <v>2015</v>
      </c>
      <c r="I6" s="45">
        <f t="shared" si="0"/>
        <v>2016</v>
      </c>
      <c r="J6" s="45">
        <f t="shared" si="0"/>
        <v>2017</v>
      </c>
      <c r="K6" s="45">
        <f t="shared" si="0"/>
        <v>2018</v>
      </c>
      <c r="L6" s="46">
        <f t="shared" si="0"/>
        <v>2019</v>
      </c>
      <c r="M6" s="3"/>
      <c r="N6" s="3"/>
      <c r="O6" s="3"/>
    </row>
    <row r="7" spans="2:12" ht="12.75">
      <c r="B7" s="133" t="s">
        <v>2</v>
      </c>
      <c r="C7" s="134"/>
      <c r="D7" s="134"/>
      <c r="E7" s="134"/>
      <c r="F7" s="134"/>
      <c r="G7" s="134"/>
      <c r="H7" s="134"/>
      <c r="I7" s="134"/>
      <c r="J7" s="134"/>
      <c r="K7" s="134"/>
      <c r="L7" s="135"/>
    </row>
    <row r="8" spans="2:12" ht="12.75">
      <c r="B8" s="136"/>
      <c r="C8" s="137"/>
      <c r="D8" s="137"/>
      <c r="E8" s="137"/>
      <c r="F8" s="137"/>
      <c r="G8" s="137"/>
      <c r="H8" s="137"/>
      <c r="I8" s="137"/>
      <c r="J8" s="137"/>
      <c r="K8" s="137"/>
      <c r="L8" s="138"/>
    </row>
    <row r="9" spans="2:12" ht="12.75">
      <c r="B9" s="28" t="s">
        <v>3</v>
      </c>
      <c r="C9" s="7">
        <f aca="true" t="shared" si="1" ref="C9:L9">C25*C27</f>
        <v>0</v>
      </c>
      <c r="D9" s="7">
        <f t="shared" si="1"/>
        <v>0</v>
      </c>
      <c r="E9" s="23">
        <f t="shared" si="1"/>
        <v>174000</v>
      </c>
      <c r="F9" s="23">
        <f t="shared" si="1"/>
        <v>217152</v>
      </c>
      <c r="G9" s="23">
        <f t="shared" si="1"/>
        <v>135502.848</v>
      </c>
      <c r="H9" s="23">
        <f t="shared" si="1"/>
        <v>169107.55430400002</v>
      </c>
      <c r="I9" s="23">
        <f t="shared" si="1"/>
        <v>140697.485180928</v>
      </c>
      <c r="J9" s="23">
        <f t="shared" si="1"/>
        <v>175590.4615057982</v>
      </c>
      <c r="K9" s="23">
        <f t="shared" si="1"/>
        <v>219136.89595923614</v>
      </c>
      <c r="L9" s="29">
        <f t="shared" si="1"/>
        <v>273482.84615712665</v>
      </c>
    </row>
    <row r="10" spans="2:12" ht="12.75">
      <c r="B10" s="28" t="s">
        <v>4</v>
      </c>
      <c r="C10" s="7">
        <f aca="true" t="shared" si="2" ref="C10:L10">C20*C27</f>
        <v>0</v>
      </c>
      <c r="D10" s="7">
        <f t="shared" si="2"/>
        <v>0</v>
      </c>
      <c r="E10" s="23">
        <f t="shared" si="2"/>
        <v>69750</v>
      </c>
      <c r="F10" s="23">
        <f t="shared" si="2"/>
        <v>87048</v>
      </c>
      <c r="G10" s="23">
        <f t="shared" si="2"/>
        <v>54317.952000000005</v>
      </c>
      <c r="H10" s="23">
        <f t="shared" si="2"/>
        <v>67788.804096</v>
      </c>
      <c r="I10" s="23">
        <f t="shared" si="2"/>
        <v>56400.28500787201</v>
      </c>
      <c r="J10" s="23">
        <f t="shared" si="2"/>
        <v>70387.55568982428</v>
      </c>
      <c r="K10" s="23">
        <f t="shared" si="2"/>
        <v>87843.6695009007</v>
      </c>
      <c r="L10" s="29">
        <f t="shared" si="2"/>
        <v>109628.89953712406</v>
      </c>
    </row>
    <row r="11" spans="2:12" ht="12.75">
      <c r="B11" s="28" t="s">
        <v>5</v>
      </c>
      <c r="C11" s="7">
        <f aca="true" t="shared" si="3" ref="C11:L11">C9-C10</f>
        <v>0</v>
      </c>
      <c r="D11" s="7">
        <f t="shared" si="3"/>
        <v>0</v>
      </c>
      <c r="E11" s="23">
        <f t="shared" si="3"/>
        <v>104250</v>
      </c>
      <c r="F11" s="23">
        <f t="shared" si="3"/>
        <v>130104</v>
      </c>
      <c r="G11" s="23">
        <f t="shared" si="3"/>
        <v>81184.896</v>
      </c>
      <c r="H11" s="23">
        <f t="shared" si="3"/>
        <v>101318.75020800001</v>
      </c>
      <c r="I11" s="23">
        <f t="shared" si="3"/>
        <v>84297.20017305599</v>
      </c>
      <c r="J11" s="23">
        <f t="shared" si="3"/>
        <v>105202.9058159739</v>
      </c>
      <c r="K11" s="23">
        <f t="shared" si="3"/>
        <v>131293.22645833544</v>
      </c>
      <c r="L11" s="29">
        <f t="shared" si="3"/>
        <v>163853.9466200026</v>
      </c>
    </row>
    <row r="12" spans="2:12" ht="12.75">
      <c r="B12" s="28" t="s">
        <v>6</v>
      </c>
      <c r="C12" s="23">
        <f aca="true" t="shared" si="4" ref="C12:L12">C33</f>
        <v>175000</v>
      </c>
      <c r="D12" s="23">
        <f t="shared" si="4"/>
        <v>175000</v>
      </c>
      <c r="E12" s="23">
        <f t="shared" si="4"/>
        <v>85000</v>
      </c>
      <c r="F12" s="23">
        <f t="shared" si="4"/>
        <v>55000</v>
      </c>
      <c r="G12" s="23">
        <f t="shared" si="4"/>
        <v>20000</v>
      </c>
      <c r="H12" s="23">
        <f t="shared" si="4"/>
        <v>20000</v>
      </c>
      <c r="I12" s="23">
        <f t="shared" si="4"/>
        <v>20000</v>
      </c>
      <c r="J12" s="23">
        <f t="shared" si="4"/>
        <v>25000</v>
      </c>
      <c r="K12" s="23">
        <f t="shared" si="4"/>
        <v>25000</v>
      </c>
      <c r="L12" s="29">
        <f t="shared" si="4"/>
        <v>25000</v>
      </c>
    </row>
    <row r="13" spans="2:12" ht="12.75">
      <c r="B13" s="30" t="s">
        <v>7</v>
      </c>
      <c r="C13" s="23">
        <f aca="true" t="shared" si="5" ref="C13:L13">C11-C12</f>
        <v>-175000</v>
      </c>
      <c r="D13" s="23">
        <f t="shared" si="5"/>
        <v>-175000</v>
      </c>
      <c r="E13" s="23">
        <f t="shared" si="5"/>
        <v>19250</v>
      </c>
      <c r="F13" s="23">
        <f t="shared" si="5"/>
        <v>75104</v>
      </c>
      <c r="G13" s="23">
        <f t="shared" si="5"/>
        <v>61184.89599999999</v>
      </c>
      <c r="H13" s="23">
        <f t="shared" si="5"/>
        <v>81318.75020800001</v>
      </c>
      <c r="I13" s="23">
        <f t="shared" si="5"/>
        <v>64297.200173055986</v>
      </c>
      <c r="J13" s="23">
        <f t="shared" si="5"/>
        <v>80202.9058159739</v>
      </c>
      <c r="K13" s="23">
        <f t="shared" si="5"/>
        <v>106293.22645833544</v>
      </c>
      <c r="L13" s="29">
        <f t="shared" si="5"/>
        <v>138853.9466200026</v>
      </c>
    </row>
    <row r="14" spans="2:12" ht="12.75">
      <c r="B14" s="30" t="s">
        <v>8</v>
      </c>
      <c r="C14" s="23">
        <f>C13</f>
        <v>-175000</v>
      </c>
      <c r="D14" s="23">
        <f aca="true" t="shared" si="6" ref="D14:L14">C14+D13-MAX((C15/C22),0)</f>
        <v>-350000</v>
      </c>
      <c r="E14" s="23">
        <f t="shared" si="6"/>
        <v>-330750</v>
      </c>
      <c r="F14" s="23">
        <f t="shared" si="6"/>
        <v>-255646</v>
      </c>
      <c r="G14" s="23">
        <f t="shared" si="6"/>
        <v>-194461.104</v>
      </c>
      <c r="H14" s="23">
        <f t="shared" si="6"/>
        <v>-113142.35379199998</v>
      </c>
      <c r="I14" s="23">
        <f t="shared" si="6"/>
        <v>-48845.153618943994</v>
      </c>
      <c r="J14" s="23">
        <f t="shared" si="6"/>
        <v>31357.752197029913</v>
      </c>
      <c r="K14" s="23">
        <f t="shared" si="6"/>
        <v>106293.22645833544</v>
      </c>
      <c r="L14" s="29">
        <f t="shared" si="6"/>
        <v>138853.9466200026</v>
      </c>
    </row>
    <row r="15" spans="2:12" ht="12.75">
      <c r="B15" s="31" t="s">
        <v>9</v>
      </c>
      <c r="C15" s="8">
        <f aca="true" t="shared" si="7" ref="C15:L15">MAX(C22*C14,0)</f>
        <v>0</v>
      </c>
      <c r="D15" s="8">
        <f t="shared" si="7"/>
        <v>0</v>
      </c>
      <c r="E15" s="8">
        <f t="shared" si="7"/>
        <v>0</v>
      </c>
      <c r="F15" s="8">
        <f t="shared" si="7"/>
        <v>0</v>
      </c>
      <c r="G15" s="8">
        <f t="shared" si="7"/>
        <v>0</v>
      </c>
      <c r="H15" s="8">
        <f t="shared" si="7"/>
        <v>0</v>
      </c>
      <c r="I15" s="8">
        <f t="shared" si="7"/>
        <v>0</v>
      </c>
      <c r="J15" s="24">
        <f t="shared" si="7"/>
        <v>14424.56601063376</v>
      </c>
      <c r="K15" s="24">
        <f t="shared" si="7"/>
        <v>48894.8841708343</v>
      </c>
      <c r="L15" s="32">
        <f t="shared" si="7"/>
        <v>63872.815445201195</v>
      </c>
    </row>
    <row r="16" spans="2:12" ht="12.75">
      <c r="B16" s="30" t="s">
        <v>10</v>
      </c>
      <c r="C16" s="47">
        <f aca="true" t="shared" si="8" ref="C16:L16">C13-C15</f>
        <v>-175000</v>
      </c>
      <c r="D16" s="47">
        <f t="shared" si="8"/>
        <v>-175000</v>
      </c>
      <c r="E16" s="47">
        <f t="shared" si="8"/>
        <v>19250</v>
      </c>
      <c r="F16" s="47">
        <f t="shared" si="8"/>
        <v>75104</v>
      </c>
      <c r="G16" s="47">
        <f t="shared" si="8"/>
        <v>61184.89599999999</v>
      </c>
      <c r="H16" s="47">
        <f t="shared" si="8"/>
        <v>81318.75020800001</v>
      </c>
      <c r="I16" s="47">
        <f t="shared" si="8"/>
        <v>64297.200173055986</v>
      </c>
      <c r="J16" s="47">
        <f t="shared" si="8"/>
        <v>65778.33980534015</v>
      </c>
      <c r="K16" s="47">
        <f t="shared" si="8"/>
        <v>57398.34228750114</v>
      </c>
      <c r="L16" s="48">
        <f t="shared" si="8"/>
        <v>74981.1311748014</v>
      </c>
    </row>
    <row r="17" spans="2:12" ht="12.75">
      <c r="B17" s="133" t="s">
        <v>11</v>
      </c>
      <c r="C17" s="134"/>
      <c r="D17" s="134"/>
      <c r="E17" s="134"/>
      <c r="F17" s="134"/>
      <c r="G17" s="134"/>
      <c r="H17" s="134"/>
      <c r="I17" s="134"/>
      <c r="J17" s="134"/>
      <c r="K17" s="134"/>
      <c r="L17" s="135"/>
    </row>
    <row r="18" spans="2:12" ht="12.75">
      <c r="B18" s="136"/>
      <c r="C18" s="137"/>
      <c r="D18" s="137"/>
      <c r="E18" s="137"/>
      <c r="F18" s="137"/>
      <c r="G18" s="137"/>
      <c r="H18" s="137"/>
      <c r="I18" s="137"/>
      <c r="J18" s="137"/>
      <c r="K18" s="137"/>
      <c r="L18" s="138"/>
    </row>
    <row r="19" spans="2:12" s="5" customFormat="1" ht="12.75">
      <c r="B19" s="33" t="s">
        <v>12</v>
      </c>
      <c r="C19" s="9"/>
      <c r="D19" s="10"/>
      <c r="E19" s="10">
        <v>0</v>
      </c>
      <c r="F19" s="15">
        <v>0</v>
      </c>
      <c r="G19" s="15">
        <v>1</v>
      </c>
      <c r="H19" s="15">
        <v>1</v>
      </c>
      <c r="I19" s="15">
        <v>2</v>
      </c>
      <c r="J19" s="15">
        <v>2</v>
      </c>
      <c r="K19" s="15">
        <v>2</v>
      </c>
      <c r="L19" s="34">
        <v>2</v>
      </c>
    </row>
    <row r="20" spans="2:12" s="5" customFormat="1" ht="12.75">
      <c r="B20" s="33" t="s">
        <v>13</v>
      </c>
      <c r="C20" s="9"/>
      <c r="D20" s="10"/>
      <c r="E20" s="25">
        <v>23.25</v>
      </c>
      <c r="F20" s="25">
        <f aca="true" t="shared" si="9" ref="F20:L20">E20*(1+F21)</f>
        <v>24.18</v>
      </c>
      <c r="G20" s="25">
        <f t="shared" si="9"/>
        <v>25.1472</v>
      </c>
      <c r="H20" s="25">
        <f t="shared" si="9"/>
        <v>26.153088000000004</v>
      </c>
      <c r="I20" s="25">
        <f t="shared" si="9"/>
        <v>27.199211520000006</v>
      </c>
      <c r="J20" s="25">
        <f t="shared" si="9"/>
        <v>28.28717998080001</v>
      </c>
      <c r="K20" s="25">
        <f t="shared" si="9"/>
        <v>29.41866718003201</v>
      </c>
      <c r="L20" s="35">
        <f t="shared" si="9"/>
        <v>30.59541386723329</v>
      </c>
    </row>
    <row r="21" spans="2:12" s="5" customFormat="1" ht="12.75">
      <c r="B21" s="33" t="s">
        <v>14</v>
      </c>
      <c r="C21" s="11"/>
      <c r="D21" s="12"/>
      <c r="E21" s="12"/>
      <c r="F21" s="12">
        <v>0.04</v>
      </c>
      <c r="G21" s="12">
        <v>0.04</v>
      </c>
      <c r="H21" s="12">
        <v>0.04</v>
      </c>
      <c r="I21" s="12">
        <v>0.04</v>
      </c>
      <c r="J21" s="12">
        <v>0.04</v>
      </c>
      <c r="K21" s="49">
        <v>0.04</v>
      </c>
      <c r="L21" s="50">
        <v>0.04</v>
      </c>
    </row>
    <row r="22" spans="2:12" s="5" customFormat="1" ht="12.75">
      <c r="B22" s="33" t="s">
        <v>15</v>
      </c>
      <c r="C22" s="11">
        <v>0.46</v>
      </c>
      <c r="D22" s="12">
        <v>0.46</v>
      </c>
      <c r="E22" s="12">
        <v>0.46</v>
      </c>
      <c r="F22" s="12">
        <v>0.46</v>
      </c>
      <c r="G22" s="12">
        <v>0.46</v>
      </c>
      <c r="H22" s="12">
        <v>0.46</v>
      </c>
      <c r="I22" s="12">
        <v>0.46</v>
      </c>
      <c r="J22" s="12">
        <v>0.46</v>
      </c>
      <c r="K22" s="49">
        <v>0.46</v>
      </c>
      <c r="L22" s="50">
        <v>0.46</v>
      </c>
    </row>
    <row r="23" spans="2:12" ht="12.75">
      <c r="B23" s="133" t="s">
        <v>16</v>
      </c>
      <c r="C23" s="134"/>
      <c r="D23" s="134"/>
      <c r="E23" s="134"/>
      <c r="F23" s="134"/>
      <c r="G23" s="134"/>
      <c r="H23" s="134"/>
      <c r="I23" s="134"/>
      <c r="J23" s="134"/>
      <c r="K23" s="134"/>
      <c r="L23" s="135"/>
    </row>
    <row r="24" spans="2:12" ht="12.75">
      <c r="B24" s="136"/>
      <c r="C24" s="137"/>
      <c r="D24" s="137"/>
      <c r="E24" s="137"/>
      <c r="F24" s="137"/>
      <c r="G24" s="137"/>
      <c r="H24" s="137"/>
      <c r="I24" s="137"/>
      <c r="J24" s="137"/>
      <c r="K24" s="137"/>
      <c r="L24" s="138"/>
    </row>
    <row r="25" spans="2:12" s="5" customFormat="1" ht="12.75">
      <c r="B25" s="36" t="s">
        <v>17</v>
      </c>
      <c r="C25" s="13"/>
      <c r="D25" s="14"/>
      <c r="E25" s="26">
        <v>58</v>
      </c>
      <c r="F25" s="26">
        <f aca="true" t="shared" si="10" ref="F25:L25">E25*(1+F21)</f>
        <v>60.32</v>
      </c>
      <c r="G25" s="26">
        <f t="shared" si="10"/>
        <v>62.732800000000005</v>
      </c>
      <c r="H25" s="26">
        <f t="shared" si="10"/>
        <v>65.242112</v>
      </c>
      <c r="I25" s="26">
        <f t="shared" si="10"/>
        <v>67.85179648</v>
      </c>
      <c r="J25" s="26">
        <f t="shared" si="10"/>
        <v>70.56586833920001</v>
      </c>
      <c r="K25" s="26">
        <f t="shared" si="10"/>
        <v>73.38850307276802</v>
      </c>
      <c r="L25" s="37">
        <f t="shared" si="10"/>
        <v>76.32404319567874</v>
      </c>
    </row>
    <row r="26" spans="2:12" s="5" customFormat="1" ht="12.75">
      <c r="B26" s="36" t="s">
        <v>24</v>
      </c>
      <c r="C26" s="13"/>
      <c r="D26" s="14"/>
      <c r="E26" s="10">
        <v>3000</v>
      </c>
      <c r="F26" s="10">
        <f aca="true" t="shared" si="11" ref="F26:L26">E26*120%</f>
        <v>3600</v>
      </c>
      <c r="G26" s="10">
        <f t="shared" si="11"/>
        <v>4320</v>
      </c>
      <c r="H26" s="10">
        <f t="shared" si="11"/>
        <v>5184</v>
      </c>
      <c r="I26" s="10">
        <f t="shared" si="11"/>
        <v>6220.8</v>
      </c>
      <c r="J26" s="10">
        <f t="shared" si="11"/>
        <v>7464.96</v>
      </c>
      <c r="K26" s="26">
        <f t="shared" si="11"/>
        <v>8957.952</v>
      </c>
      <c r="L26" s="51">
        <f t="shared" si="11"/>
        <v>10749.542399999998</v>
      </c>
    </row>
    <row r="27" spans="2:12" s="5" customFormat="1" ht="12.75">
      <c r="B27" s="36" t="s">
        <v>18</v>
      </c>
      <c r="C27" s="9"/>
      <c r="D27" s="10"/>
      <c r="E27" s="10">
        <f aca="true" t="shared" si="12" ref="E27:L27">E26/(E19+1)</f>
        <v>3000</v>
      </c>
      <c r="F27" s="10">
        <f t="shared" si="12"/>
        <v>3600</v>
      </c>
      <c r="G27" s="10">
        <f t="shared" si="12"/>
        <v>2160</v>
      </c>
      <c r="H27" s="10">
        <f t="shared" si="12"/>
        <v>2592</v>
      </c>
      <c r="I27" s="10">
        <f t="shared" si="12"/>
        <v>2073.6</v>
      </c>
      <c r="J27" s="10">
        <f t="shared" si="12"/>
        <v>2488.32</v>
      </c>
      <c r="K27" s="26">
        <f t="shared" si="12"/>
        <v>2985.984</v>
      </c>
      <c r="L27" s="51">
        <f t="shared" si="12"/>
        <v>3583.1807999999996</v>
      </c>
    </row>
    <row r="28" spans="2:12" ht="12.75">
      <c r="B28" s="133" t="s">
        <v>19</v>
      </c>
      <c r="C28" s="134"/>
      <c r="D28" s="134"/>
      <c r="E28" s="134"/>
      <c r="F28" s="134"/>
      <c r="G28" s="134"/>
      <c r="H28" s="134"/>
      <c r="I28" s="134"/>
      <c r="J28" s="134"/>
      <c r="K28" s="134"/>
      <c r="L28" s="135"/>
    </row>
    <row r="29" spans="2:12" ht="12.75">
      <c r="B29" s="136"/>
      <c r="C29" s="137"/>
      <c r="D29" s="137"/>
      <c r="E29" s="137"/>
      <c r="F29" s="137"/>
      <c r="G29" s="137"/>
      <c r="H29" s="137"/>
      <c r="I29" s="137"/>
      <c r="J29" s="137"/>
      <c r="K29" s="137"/>
      <c r="L29" s="138"/>
    </row>
    <row r="30" spans="2:12" s="5" customFormat="1" ht="12.75">
      <c r="B30" s="38" t="s">
        <v>20</v>
      </c>
      <c r="C30" s="23">
        <v>50000</v>
      </c>
      <c r="D30" s="27">
        <v>20000</v>
      </c>
      <c r="E30" s="27">
        <v>10000</v>
      </c>
      <c r="F30" s="16">
        <v>0</v>
      </c>
      <c r="G30" s="16">
        <v>0</v>
      </c>
      <c r="H30" s="16">
        <v>0</v>
      </c>
      <c r="I30" s="16">
        <v>0</v>
      </c>
      <c r="J30" s="16">
        <v>0</v>
      </c>
      <c r="K30" s="16">
        <v>0</v>
      </c>
      <c r="L30" s="52">
        <v>0</v>
      </c>
    </row>
    <row r="31" spans="2:12" s="5" customFormat="1" ht="12.75">
      <c r="B31" s="38" t="s">
        <v>21</v>
      </c>
      <c r="C31" s="23">
        <v>125000</v>
      </c>
      <c r="D31" s="27">
        <v>145000</v>
      </c>
      <c r="E31" s="27">
        <v>55000</v>
      </c>
      <c r="F31" s="23">
        <v>35000</v>
      </c>
      <c r="G31" s="7">
        <v>0</v>
      </c>
      <c r="H31" s="7">
        <v>0</v>
      </c>
      <c r="I31" s="7">
        <v>0</v>
      </c>
      <c r="J31" s="7">
        <v>0</v>
      </c>
      <c r="K31" s="7">
        <v>0</v>
      </c>
      <c r="L31" s="52">
        <v>0</v>
      </c>
    </row>
    <row r="32" spans="2:12" s="5" customFormat="1" ht="12.75">
      <c r="B32" s="39" t="s">
        <v>22</v>
      </c>
      <c r="C32" s="8">
        <v>0</v>
      </c>
      <c r="D32" s="53">
        <v>10000</v>
      </c>
      <c r="E32" s="53">
        <v>20000</v>
      </c>
      <c r="F32" s="53">
        <v>20000</v>
      </c>
      <c r="G32" s="53">
        <v>20000</v>
      </c>
      <c r="H32" s="53">
        <v>20000</v>
      </c>
      <c r="I32" s="53">
        <v>20000</v>
      </c>
      <c r="J32" s="53">
        <v>25000</v>
      </c>
      <c r="K32" s="53">
        <v>25000</v>
      </c>
      <c r="L32" s="54">
        <v>25000</v>
      </c>
    </row>
    <row r="33" spans="2:12" ht="13.5" thickBot="1">
      <c r="B33" s="40" t="s">
        <v>23</v>
      </c>
      <c r="C33" s="41">
        <f aca="true" t="shared" si="13" ref="C33:L33">SUM(C30:C32)</f>
        <v>175000</v>
      </c>
      <c r="D33" s="41">
        <f t="shared" si="13"/>
        <v>175000</v>
      </c>
      <c r="E33" s="41">
        <f t="shared" si="13"/>
        <v>85000</v>
      </c>
      <c r="F33" s="41">
        <f t="shared" si="13"/>
        <v>55000</v>
      </c>
      <c r="G33" s="41">
        <f t="shared" si="13"/>
        <v>20000</v>
      </c>
      <c r="H33" s="41">
        <f t="shared" si="13"/>
        <v>20000</v>
      </c>
      <c r="I33" s="41">
        <f t="shared" si="13"/>
        <v>20000</v>
      </c>
      <c r="J33" s="41">
        <f t="shared" si="13"/>
        <v>25000</v>
      </c>
      <c r="K33" s="41">
        <f t="shared" si="13"/>
        <v>25000</v>
      </c>
      <c r="L33" s="42">
        <f t="shared" si="13"/>
        <v>25000</v>
      </c>
    </row>
    <row r="34" spans="2:12" ht="12.75">
      <c r="B34" s="6"/>
      <c r="C34" s="4"/>
      <c r="D34" s="2"/>
      <c r="E34" s="2"/>
      <c r="F34" s="2"/>
      <c r="G34" s="2"/>
      <c r="H34" s="2"/>
      <c r="I34" s="2"/>
      <c r="J34" s="2"/>
      <c r="K34" s="2"/>
      <c r="L34" s="2"/>
    </row>
    <row r="35" spans="2:12" ht="12.75">
      <c r="B35" s="6"/>
      <c r="C35" s="4"/>
      <c r="D35" s="2"/>
      <c r="E35" s="2"/>
      <c r="F35" s="2"/>
      <c r="G35" s="2"/>
      <c r="H35" s="2"/>
      <c r="I35" s="2"/>
      <c r="J35" s="2"/>
      <c r="K35" s="2"/>
      <c r="L35" s="2"/>
    </row>
    <row r="36" spans="2:12" ht="12.75">
      <c r="B36" s="6"/>
      <c r="C36" s="4"/>
      <c r="D36" s="2"/>
      <c r="E36" s="2"/>
      <c r="F36" s="2"/>
      <c r="G36" s="2"/>
      <c r="H36" s="2"/>
      <c r="I36" s="2"/>
      <c r="J36" s="2"/>
      <c r="K36" s="2"/>
      <c r="L36" s="2"/>
    </row>
    <row r="37" spans="2:12" ht="12.75">
      <c r="B37" s="6"/>
      <c r="C37" s="4"/>
      <c r="D37" s="2"/>
      <c r="E37" s="2"/>
      <c r="F37" s="2"/>
      <c r="G37" s="2"/>
      <c r="H37" s="2"/>
      <c r="I37" s="2"/>
      <c r="J37" s="2"/>
      <c r="K37" s="2"/>
      <c r="L37" s="2"/>
    </row>
    <row r="38" spans="2:12" ht="12.75">
      <c r="B38" s="6"/>
      <c r="C38" s="4"/>
      <c r="D38" s="2"/>
      <c r="E38" s="2"/>
      <c r="F38" s="2"/>
      <c r="G38" s="2"/>
      <c r="H38" s="2"/>
      <c r="I38" s="2"/>
      <c r="J38" s="2"/>
      <c r="K38" s="2"/>
      <c r="L38" s="2"/>
    </row>
    <row r="39" spans="2:12" ht="12.75">
      <c r="B39" s="6"/>
      <c r="C39" s="4"/>
      <c r="D39" s="2"/>
      <c r="E39" s="2"/>
      <c r="F39" s="2"/>
      <c r="G39" s="2"/>
      <c r="H39" s="2"/>
      <c r="I39" s="2"/>
      <c r="J39" s="2"/>
      <c r="K39" s="2"/>
      <c r="L39" s="2"/>
    </row>
    <row r="40" spans="2:12" ht="12.75">
      <c r="B40" s="6"/>
      <c r="C40" s="4"/>
      <c r="D40" s="2"/>
      <c r="E40" s="2"/>
      <c r="F40" s="2"/>
      <c r="G40" s="2"/>
      <c r="H40" s="2"/>
      <c r="I40" s="2"/>
      <c r="J40" s="2"/>
      <c r="K40" s="2"/>
      <c r="L40" s="2"/>
    </row>
    <row r="41" spans="2:12" ht="12.75">
      <c r="B41" s="55"/>
      <c r="C41" s="4"/>
      <c r="D41" s="2"/>
      <c r="E41" s="2"/>
      <c r="F41" s="2"/>
      <c r="G41" s="2"/>
      <c r="H41" s="2"/>
      <c r="I41" s="2"/>
      <c r="J41" s="2"/>
      <c r="K41" s="2"/>
      <c r="L41" s="2"/>
    </row>
    <row r="42" spans="2:12" ht="12.75">
      <c r="B42" s="55"/>
      <c r="C42" s="4"/>
      <c r="D42" s="2"/>
      <c r="E42" s="2"/>
      <c r="F42" s="2"/>
      <c r="G42" s="2"/>
      <c r="H42" s="2"/>
      <c r="I42" s="2"/>
      <c r="J42" s="2"/>
      <c r="K42" s="2"/>
      <c r="L42" s="2"/>
    </row>
    <row r="43" spans="2:12" ht="12.75">
      <c r="B43" s="55"/>
      <c r="C43" s="4"/>
      <c r="D43" s="2"/>
      <c r="E43" s="2"/>
      <c r="F43" s="2"/>
      <c r="G43" s="2"/>
      <c r="H43" s="2"/>
      <c r="I43" s="2"/>
      <c r="J43" s="2"/>
      <c r="K43" s="2"/>
      <c r="L43" s="2"/>
    </row>
    <row r="44" spans="2:12" ht="12.75">
      <c r="B44" s="2"/>
      <c r="C44" s="2"/>
      <c r="D44" s="2"/>
      <c r="E44" s="2"/>
      <c r="F44" s="2"/>
      <c r="G44" s="2"/>
      <c r="H44" s="2"/>
      <c r="I44" s="2"/>
      <c r="J44" s="2"/>
      <c r="K44" s="2"/>
      <c r="L44" s="2"/>
    </row>
  </sheetData>
  <sheetProtection/>
  <mergeCells count="4">
    <mergeCell ref="B7:L8"/>
    <mergeCell ref="B17:L18"/>
    <mergeCell ref="B23:L24"/>
    <mergeCell ref="B28:L29"/>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B2:O18"/>
  <sheetViews>
    <sheetView showGridLines="0" tabSelected="1" zoomScalePageLayoutView="0" workbookViewId="0" topLeftCell="A1">
      <selection activeCell="K2" sqref="K2:O5"/>
    </sheetView>
  </sheetViews>
  <sheetFormatPr defaultColWidth="9.140625" defaultRowHeight="12.75"/>
  <cols>
    <col min="1" max="1" width="2.140625" style="5" customWidth="1"/>
    <col min="2" max="2" width="19.8515625" style="5" customWidth="1"/>
    <col min="3" max="3" width="5.00390625" style="5" bestFit="1" customWidth="1"/>
    <col min="4" max="4" width="2.00390625" style="5" bestFit="1" customWidth="1"/>
    <col min="5" max="9" width="6.7109375" style="5" bestFit="1" customWidth="1"/>
    <col min="10" max="12" width="7.7109375" style="5" bestFit="1" customWidth="1"/>
    <col min="13" max="13" width="2.421875" style="5" customWidth="1"/>
    <col min="14" max="16384" width="9.140625" style="5" customWidth="1"/>
  </cols>
  <sheetData>
    <row r="1" s="62" customFormat="1" ht="12.75" customHeight="1"/>
    <row r="2" spans="2:15" s="62" customFormat="1" ht="12.75" customHeight="1">
      <c r="B2" s="139" t="s">
        <v>43</v>
      </c>
      <c r="C2" s="140"/>
      <c r="K2" s="144" t="s">
        <v>58</v>
      </c>
      <c r="L2" s="145"/>
      <c r="M2" s="145"/>
      <c r="N2" s="145"/>
      <c r="O2" s="146"/>
    </row>
    <row r="3" spans="2:15" s="62" customFormat="1" ht="12.75">
      <c r="B3" s="72" t="s">
        <v>36</v>
      </c>
      <c r="C3" s="73">
        <v>3500</v>
      </c>
      <c r="E3" s="5"/>
      <c r="K3" s="147"/>
      <c r="L3" s="148"/>
      <c r="M3" s="148"/>
      <c r="N3" s="148"/>
      <c r="O3" s="149"/>
    </row>
    <row r="4" spans="2:15" ht="12.75">
      <c r="B4" s="74" t="s">
        <v>37</v>
      </c>
      <c r="C4" s="75">
        <v>8500</v>
      </c>
      <c r="K4" s="147"/>
      <c r="L4" s="148"/>
      <c r="M4" s="148"/>
      <c r="N4" s="148"/>
      <c r="O4" s="149"/>
    </row>
    <row r="5" spans="2:15" ht="12.75">
      <c r="B5" s="76" t="s">
        <v>25</v>
      </c>
      <c r="C5" s="77">
        <f>_XLL.VOSEPERT(10%,20%,40%)</f>
        <v>0.1892214081777701</v>
      </c>
      <c r="K5" s="150"/>
      <c r="L5" s="151"/>
      <c r="M5" s="151"/>
      <c r="N5" s="151"/>
      <c r="O5" s="152"/>
    </row>
    <row r="6" spans="2:3" ht="12.75">
      <c r="B6" s="65"/>
      <c r="C6" s="66"/>
    </row>
    <row r="7" spans="2:12" ht="12.75">
      <c r="B7" s="69" t="s">
        <v>44</v>
      </c>
      <c r="C7" s="67"/>
      <c r="D7" s="68"/>
      <c r="E7" s="102">
        <v>0</v>
      </c>
      <c r="F7" s="70">
        <v>1</v>
      </c>
      <c r="G7" s="70">
        <v>2</v>
      </c>
      <c r="H7" s="70">
        <v>3</v>
      </c>
      <c r="I7" s="70">
        <v>4</v>
      </c>
      <c r="J7" s="70">
        <v>5</v>
      </c>
      <c r="K7" s="70">
        <v>6</v>
      </c>
      <c r="L7" s="71">
        <v>7</v>
      </c>
    </row>
    <row r="8" spans="2:12" ht="12.75">
      <c r="B8" s="78" t="s">
        <v>12</v>
      </c>
      <c r="C8" s="82">
        <v>0</v>
      </c>
      <c r="D8" s="82">
        <v>0</v>
      </c>
      <c r="E8" s="81">
        <v>0</v>
      </c>
      <c r="F8" s="82">
        <f>IF(E9&gt;$C$4,2,IF(E9&gt;$C$3,1,0))</f>
        <v>0</v>
      </c>
      <c r="G8" s="82">
        <f aca="true" t="shared" si="0" ref="G8:L8">IF(F9&gt;$C$4,2,IF(F9&gt;$C$3,1,0))</f>
        <v>1</v>
      </c>
      <c r="H8" s="82">
        <f t="shared" si="0"/>
        <v>1</v>
      </c>
      <c r="I8" s="82">
        <f t="shared" si="0"/>
        <v>1</v>
      </c>
      <c r="J8" s="82">
        <f t="shared" si="0"/>
        <v>1</v>
      </c>
      <c r="K8" s="82">
        <f t="shared" si="0"/>
        <v>1</v>
      </c>
      <c r="L8" s="83">
        <f t="shared" si="0"/>
        <v>2</v>
      </c>
    </row>
    <row r="9" spans="2:12" ht="12.75">
      <c r="B9" s="79" t="s">
        <v>24</v>
      </c>
      <c r="C9" s="63"/>
      <c r="D9" s="63"/>
      <c r="E9" s="84">
        <f>_XLL.VOSEPERT(2500,3000,5000)</f>
        <v>3355.893571495687</v>
      </c>
      <c r="F9" s="64">
        <f>MIN(20000,E9*(1+$C$5))</f>
        <v>3990.900478788827</v>
      </c>
      <c r="G9" s="64">
        <f aca="true" t="shared" si="1" ref="G9:L9">MIN(20000,F9*(1+$C$5))</f>
        <v>4746.064287282586</v>
      </c>
      <c r="H9" s="64">
        <f t="shared" si="1"/>
        <v>5644.121255024422</v>
      </c>
      <c r="I9" s="64">
        <f t="shared" si="1"/>
        <v>6712.109826826226</v>
      </c>
      <c r="J9" s="64">
        <f t="shared" si="1"/>
        <v>7982.184700102133</v>
      </c>
      <c r="K9" s="64">
        <f t="shared" si="1"/>
        <v>9492.58492939051</v>
      </c>
      <c r="L9" s="85">
        <f t="shared" si="1"/>
        <v>11288.785216976861</v>
      </c>
    </row>
    <row r="10" spans="2:12" ht="12.75">
      <c r="B10" s="80" t="s">
        <v>18</v>
      </c>
      <c r="C10" s="89"/>
      <c r="D10" s="89"/>
      <c r="E10" s="86">
        <f aca="true" t="shared" si="2" ref="E10:L10">ROUND(E9/(AVERAGE(C8:E8)+1),0)</f>
        <v>3356</v>
      </c>
      <c r="F10" s="87">
        <f t="shared" si="2"/>
        <v>3991</v>
      </c>
      <c r="G10" s="87">
        <f t="shared" si="2"/>
        <v>3560</v>
      </c>
      <c r="H10" s="87">
        <f t="shared" si="2"/>
        <v>3386</v>
      </c>
      <c r="I10" s="87">
        <f t="shared" si="2"/>
        <v>3356</v>
      </c>
      <c r="J10" s="87">
        <f t="shared" si="2"/>
        <v>3991</v>
      </c>
      <c r="K10" s="87">
        <f t="shared" si="2"/>
        <v>4746</v>
      </c>
      <c r="L10" s="88">
        <f t="shared" si="2"/>
        <v>4838</v>
      </c>
    </row>
    <row r="12" spans="2:9" ht="12.75">
      <c r="B12" s="141" t="s">
        <v>45</v>
      </c>
      <c r="C12" s="142"/>
      <c r="D12" s="142"/>
      <c r="E12" s="142"/>
      <c r="F12" s="142"/>
      <c r="G12" s="142"/>
      <c r="H12" s="142"/>
      <c r="I12" s="143"/>
    </row>
    <row r="13" spans="2:9" ht="12.75">
      <c r="B13" s="90" t="s">
        <v>47</v>
      </c>
      <c r="C13" s="93" t="s">
        <v>46</v>
      </c>
      <c r="D13" s="94"/>
      <c r="E13" s="94"/>
      <c r="F13" s="94"/>
      <c r="G13" s="94"/>
      <c r="H13" s="94"/>
      <c r="I13" s="95"/>
    </row>
    <row r="14" spans="2:9" ht="12.75">
      <c r="B14" s="91" t="s">
        <v>48</v>
      </c>
      <c r="C14" s="96" t="s">
        <v>49</v>
      </c>
      <c r="I14" s="97"/>
    </row>
    <row r="15" spans="2:9" ht="12.75">
      <c r="B15" s="91" t="s">
        <v>51</v>
      </c>
      <c r="C15" s="98" t="s">
        <v>50</v>
      </c>
      <c r="I15" s="97"/>
    </row>
    <row r="16" spans="2:9" ht="12.75">
      <c r="B16" s="91" t="s">
        <v>53</v>
      </c>
      <c r="C16" s="98" t="s">
        <v>52</v>
      </c>
      <c r="I16" s="97"/>
    </row>
    <row r="17" spans="2:9" ht="12.75">
      <c r="B17" s="91" t="s">
        <v>55</v>
      </c>
      <c r="C17" s="98" t="s">
        <v>54</v>
      </c>
      <c r="I17" s="97"/>
    </row>
    <row r="18" spans="2:9" ht="12.75">
      <c r="B18" s="92" t="s">
        <v>57</v>
      </c>
      <c r="C18" s="99" t="s">
        <v>56</v>
      </c>
      <c r="D18" s="100"/>
      <c r="E18" s="100"/>
      <c r="F18" s="100"/>
      <c r="G18" s="100"/>
      <c r="H18" s="100"/>
      <c r="I18" s="101"/>
    </row>
  </sheetData>
  <sheetProtection/>
  <mergeCells count="3">
    <mergeCell ref="B2:C2"/>
    <mergeCell ref="B12:I12"/>
    <mergeCell ref="K2:O5"/>
  </mergeCells>
  <printOptions headings="1"/>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cp:lastPrinted>1999-11-16T16:07:22Z</cp:lastPrinted>
  <dcterms:created xsi:type="dcterms:W3CDTF">1999-11-16T21:35:41Z</dcterms:created>
  <dcterms:modified xsi:type="dcterms:W3CDTF">2009-11-14T09:58:55Z</dcterms:modified>
  <cp:category/>
  <cp:version/>
  <cp:contentType/>
  <cp:contentStatus/>
</cp:coreProperties>
</file>