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5120" windowHeight="8010" firstSheet="1" activeTab="1"/>
  </bookViews>
  <sheets>
    <sheet name="CB_DATA_" sheetId="1" state="hidden" r:id="rId1"/>
    <sheet name="Arsenic sweets" sheetId="2" r:id="rId2"/>
  </sheets>
  <definedNames>
    <definedName name="CB_287260626ab14d528c0879cf8692c8e8" localSheetId="1" hidden="1">'Arsenic sweets'!$J$35</definedName>
    <definedName name="CB_4d618d9ab3e446eabfe87bac3cfe234f" localSheetId="1" hidden="1">'Arsenic sweets'!$H$93</definedName>
    <definedName name="CB_59a0b1b6318245188052c5c3fadde4d0" localSheetId="1" hidden="1">'Arsenic sweets'!$G$52</definedName>
    <definedName name="CB_904db92321e74a25af794f195ac74dc8" localSheetId="1" hidden="1">'Arsenic sweets'!$H$58</definedName>
    <definedName name="CB_b19dcccca18d49d2a6a8fcd3db693021" localSheetId="1" hidden="1">'Arsenic sweets'!$I$27</definedName>
    <definedName name="CB_c6f93d6a68594ff2825331e72e8a31b0" localSheetId="1" hidden="1">'Arsenic sweets'!$E$25</definedName>
    <definedName name="CB_f7789b986eaf4d3fbb0c31723d926073" localSheetId="1" hidden="1">'Arsenic sweets'!$D$19</definedName>
    <definedName name="CBWorkbookPriority" hidden="1">-1847849754</definedName>
    <definedName name="CBx_a394677adacb42a3ad5b92ac6c20bddb" localSheetId="0" hidden="1">"'CB_DATA_'!$A$1"</definedName>
    <definedName name="CBx_c8a6ceca63ca4e5dbabc18a1ec66b31f" localSheetId="0" hidden="1">"'Arsenic sweets'!$A$1"</definedName>
    <definedName name="CBx_Sheet_Guid" localSheetId="1" hidden="1">"'c8a6ceca63ca4e5dbabc18a1ec66b31f"</definedName>
    <definedName name="CBx_Sheet_Guid" localSheetId="0" hidden="1">"'a394677adacb42a3ad5b92ac6c20bddb"</definedName>
    <definedName name="D">'Arsenic sweets'!$E$12</definedName>
    <definedName name="death">'Arsenic sweets'!$G$91</definedName>
    <definedName name="M">'Arsenic sweets'!$E$11</definedName>
    <definedName name="n">'Arsenic sweets'!$E$14</definedName>
    <definedName name="people">'Arsenic sweets'!$E$13</definedName>
    <definedName name="prob">'Arsenic sweets'!$E$15</definedName>
    <definedName name="s">'Arsenic sweets'!$G$56</definedName>
    <definedName name="sweets">'Arsenic sweets'!$E$32:$E$51</definedName>
  </definedNames>
  <calcPr fullCalcOnLoad="1"/>
</workbook>
</file>

<file path=xl/comments2.xml><?xml version="1.0" encoding="utf-8"?>
<comments xmlns="http://schemas.openxmlformats.org/spreadsheetml/2006/main">
  <authors>
    <author>A satisfied Microsoft Office user</author>
    <author>David</author>
  </authors>
  <commentList>
    <comment ref="D58" authorId="0">
      <text>
        <r>
          <rPr>
            <sz val="8"/>
            <rFont val="Tahoma"/>
            <family val="2"/>
          </rPr>
          <t>This is the inverse hypergeometric distribution</t>
        </r>
      </text>
    </comment>
    <comment ref="D93" authorId="0">
      <text>
        <r>
          <rPr>
            <sz val="8"/>
            <rFont val="Tahoma"/>
            <family val="2"/>
          </rPr>
          <t>This is the inverse hypergeometric distribution</t>
        </r>
      </text>
    </comment>
    <comment ref="E23" authorId="1">
      <text>
        <r>
          <rPr>
            <sz val="8"/>
            <rFont val="Tahoma"/>
            <family val="2"/>
          </rPr>
          <t>Run a simulation. The mean is the probability that you will die!</t>
        </r>
      </text>
    </comment>
    <comment ref="E24" authorId="0">
      <text>
        <r>
          <rPr>
            <sz val="8"/>
            <rFont val="Tahoma"/>
            <family val="2"/>
          </rPr>
          <t>Run a simulation. The mean is the probability that you will die!</t>
        </r>
      </text>
    </comment>
  </commentList>
</comments>
</file>

<file path=xl/sharedStrings.xml><?xml version="1.0" encoding="utf-8"?>
<sst xmlns="http://schemas.openxmlformats.org/spreadsheetml/2006/main" count="46" uniqueCount="40">
  <si>
    <t>Q1</t>
  </si>
  <si>
    <t>How many arsenic sweets will you get?</t>
  </si>
  <si>
    <t>Q2</t>
  </si>
  <si>
    <t>What is the probability you will die</t>
  </si>
  <si>
    <t>Conditional probability of dying</t>
  </si>
  <si>
    <t>OR</t>
  </si>
  <si>
    <t>Arsenic sweets eaten</t>
  </si>
  <si>
    <t>Probability</t>
  </si>
  <si>
    <t>You died (1=dead, 0 = alive)</t>
  </si>
  <si>
    <t>2+</t>
  </si>
  <si>
    <t>Probability of dying</t>
  </si>
  <si>
    <t>Q3</t>
  </si>
  <si>
    <t>How many people will die?</t>
  </si>
  <si>
    <t>Person</t>
  </si>
  <si>
    <t>Sweets left</t>
  </si>
  <si>
    <t>Arsenic sweets left</t>
  </si>
  <si>
    <t>Arsenic sweets taken</t>
  </si>
  <si>
    <t>Died?</t>
  </si>
  <si>
    <t>Got 1 arsenic</t>
  </si>
  <si>
    <t>Total died</t>
  </si>
  <si>
    <t>Total deaths</t>
  </si>
  <si>
    <t>Q4</t>
  </si>
  <si>
    <t>How many sweets would you need to eat to have eaten</t>
  </si>
  <si>
    <t>arsenic sweet?</t>
  </si>
  <si>
    <t>x</t>
  </si>
  <si>
    <t>f(x)</t>
  </si>
  <si>
    <t>No. needed to eat</t>
  </si>
  <si>
    <t>Q5</t>
  </si>
  <si>
    <t>Got 0 arsenic sweets</t>
  </si>
  <si>
    <t>Got 2+ arsenic</t>
  </si>
  <si>
    <t>Sweets in the bag</t>
  </si>
  <si>
    <t>Sweets containing arsenic</t>
  </si>
  <si>
    <t>Number of people eating</t>
  </si>
  <si>
    <t>Number of sweets each person eats</t>
  </si>
  <si>
    <t>Probability of dying from eating 1 sweet</t>
  </si>
  <si>
    <t>Data</t>
  </si>
  <si>
    <t>Answer:</t>
  </si>
  <si>
    <t>P(death) calculation directly</t>
  </si>
  <si>
    <t>No. needed to eat (again)</t>
  </si>
  <si>
    <r>
      <t>Arsenic sweets problem:</t>
    </r>
    <r>
      <rPr>
        <sz val="10"/>
        <rFont val="Times New Roman"/>
        <family val="1"/>
      </rPr>
      <t xml:space="preserve"> A bag contains 100 sweets, 20 of which contain arsenic. 20 people take 5 sweets each. You are one of them. A person eating just 1 arsenic sweet has a 50% probability of dying. A person eating 2 or more sweets will certainly die. </t>
    </r>
    <r>
      <rPr>
        <b/>
        <sz val="10"/>
        <rFont val="Times New Roman"/>
        <family val="1"/>
      </rPr>
      <t>Question 1:</t>
    </r>
    <r>
      <rPr>
        <sz val="10"/>
        <rFont val="Times New Roman"/>
        <family val="1"/>
      </rPr>
      <t xml:space="preserve"> How many arsenic sweets will you get? </t>
    </r>
    <r>
      <rPr>
        <b/>
        <sz val="10"/>
        <rFont val="Times New Roman"/>
        <family val="1"/>
      </rPr>
      <t>Question 2:</t>
    </r>
    <r>
      <rPr>
        <sz val="10"/>
        <rFont val="Times New Roman"/>
        <family val="1"/>
      </rPr>
      <t xml:space="preserve"> What is the probability you will die? </t>
    </r>
    <r>
      <rPr>
        <b/>
        <sz val="10"/>
        <rFont val="Times New Roman"/>
        <family val="1"/>
      </rPr>
      <t>Question 3:</t>
    </r>
    <r>
      <rPr>
        <sz val="10"/>
        <rFont val="Times New Roman"/>
        <family val="1"/>
      </rPr>
      <t xml:space="preserve"> How many people will die? </t>
    </r>
    <r>
      <rPr>
        <b/>
        <sz val="10"/>
        <rFont val="Times New Roman"/>
        <family val="1"/>
      </rPr>
      <t>Question 4:</t>
    </r>
    <r>
      <rPr>
        <sz val="10"/>
        <rFont val="Times New Roman"/>
        <family val="1"/>
      </rPr>
      <t xml:space="preserve"> How many sweets would you need to eat to have eaten 1 arsenic sweet? </t>
    </r>
    <r>
      <rPr>
        <b/>
        <sz val="10"/>
        <rFont val="Times New Roman"/>
        <family val="1"/>
      </rPr>
      <t>Question 5:</t>
    </r>
    <r>
      <rPr>
        <sz val="10"/>
        <rFont val="Times New Roman"/>
        <family val="1"/>
      </rPr>
      <t xml:space="preserve"> How many sweets would you need to eat to have eaten 2 arsenic sweets?</t>
    </r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</si>
</sst>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0.0%"/>
  </numFmts>
  <fonts count="4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color indexed="10"/>
      <name val="Arial"/>
      <family val="2"/>
    </font>
    <font>
      <sz val="10"/>
      <color indexed="12"/>
      <name val="Arial"/>
      <family val="2"/>
    </font>
    <font>
      <b/>
      <sz val="10"/>
      <color indexed="16"/>
      <name val="Arial"/>
      <family val="2"/>
    </font>
    <font>
      <sz val="8"/>
      <name val="Arial"/>
      <family val="2"/>
    </font>
    <font>
      <sz val="8"/>
      <name val="Tahoma"/>
      <family val="2"/>
    </font>
    <font>
      <u val="single"/>
      <sz val="16.1"/>
      <color indexed="12"/>
      <name val="Arial"/>
      <family val="2"/>
    </font>
    <font>
      <u val="single"/>
      <sz val="16.1"/>
      <color indexed="36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Alignment="1" applyProtection="1">
      <alignment/>
      <protection locked="0"/>
    </xf>
    <xf numFmtId="0" fontId="5" fillId="0" borderId="17" xfId="0" applyFont="1" applyBorder="1" applyAlignment="1">
      <alignment horizontal="center"/>
    </xf>
    <xf numFmtId="9" fontId="5" fillId="0" borderId="18" xfId="0" applyNumberFormat="1" applyFont="1" applyBorder="1" applyAlignment="1">
      <alignment horizontal="center"/>
    </xf>
    <xf numFmtId="0" fontId="1" fillId="33" borderId="19" xfId="0" applyFont="1" applyFill="1" applyBorder="1" applyAlignment="1">
      <alignment horizontal="center"/>
    </xf>
    <xf numFmtId="0" fontId="1" fillId="33" borderId="20" xfId="0" applyFont="1" applyFill="1" applyBorder="1" applyAlignment="1">
      <alignment horizontal="center"/>
    </xf>
    <xf numFmtId="0" fontId="4" fillId="34" borderId="19" xfId="0" applyFont="1" applyFill="1" applyBorder="1" applyAlignment="1">
      <alignment horizontal="center"/>
    </xf>
    <xf numFmtId="0" fontId="4" fillId="34" borderId="21" xfId="0" applyFont="1" applyFill="1" applyBorder="1" applyAlignment="1">
      <alignment/>
    </xf>
    <xf numFmtId="0" fontId="1" fillId="0" borderId="22" xfId="0" applyFont="1" applyBorder="1" applyAlignment="1">
      <alignment/>
    </xf>
    <xf numFmtId="0" fontId="1" fillId="0" borderId="0" xfId="0" applyFont="1" applyAlignment="1">
      <alignment horizontal="center"/>
    </xf>
    <xf numFmtId="0" fontId="0" fillId="0" borderId="23" xfId="0" applyBorder="1" applyAlignment="1">
      <alignment horizontal="center"/>
    </xf>
    <xf numFmtId="10" fontId="0" fillId="0" borderId="17" xfId="59" applyNumberFormat="1" applyFont="1" applyBorder="1" applyAlignment="1">
      <alignment horizontal="center"/>
    </xf>
    <xf numFmtId="10" fontId="0" fillId="0" borderId="24" xfId="59" applyNumberFormat="1" applyFont="1" applyBorder="1" applyAlignment="1">
      <alignment horizontal="center"/>
    </xf>
    <xf numFmtId="0" fontId="1" fillId="33" borderId="23" xfId="0" applyFont="1" applyFill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27" xfId="0" applyBorder="1" applyAlignment="1">
      <alignment/>
    </xf>
    <xf numFmtId="0" fontId="0" fillId="0" borderId="24" xfId="0" applyBorder="1" applyAlignment="1">
      <alignment horizontal="center"/>
    </xf>
    <xf numFmtId="0" fontId="1" fillId="33" borderId="25" xfId="0" applyFont="1" applyFill="1" applyBorder="1" applyAlignment="1">
      <alignment horizontal="center" vertical="center" wrapText="1"/>
    </xf>
    <xf numFmtId="0" fontId="1" fillId="33" borderId="28" xfId="0" applyFont="1" applyFill="1" applyBorder="1" applyAlignment="1">
      <alignment horizontal="center" vertical="center" wrapText="1"/>
    </xf>
    <xf numFmtId="0" fontId="1" fillId="33" borderId="29" xfId="0" applyFont="1" applyFill="1" applyBorder="1" applyAlignment="1">
      <alignment horizontal="center" vertical="center" wrapText="1"/>
    </xf>
    <xf numFmtId="0" fontId="1" fillId="33" borderId="30" xfId="0" applyFont="1" applyFill="1" applyBorder="1" applyAlignment="1">
      <alignment horizontal="center" vertical="center" wrapText="1"/>
    </xf>
    <xf numFmtId="0" fontId="1" fillId="0" borderId="27" xfId="0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0" fillId="0" borderId="33" xfId="0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19" xfId="0" applyFont="1" applyBorder="1" applyAlignment="1">
      <alignment/>
    </xf>
    <xf numFmtId="0" fontId="5" fillId="0" borderId="21" xfId="0" applyFont="1" applyBorder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34" borderId="19" xfId="0" applyFont="1" applyFill="1" applyBorder="1" applyAlignment="1">
      <alignment horizontal="center"/>
    </xf>
    <xf numFmtId="0" fontId="4" fillId="34" borderId="21" xfId="0" applyFont="1" applyFill="1" applyBorder="1" applyAlignment="1">
      <alignment/>
    </xf>
    <xf numFmtId="0" fontId="6" fillId="34" borderId="21" xfId="0" applyFont="1" applyFill="1" applyBorder="1" applyAlignment="1">
      <alignment horizontal="center"/>
    </xf>
    <xf numFmtId="0" fontId="4" fillId="34" borderId="38" xfId="0" applyFont="1" applyFill="1" applyBorder="1" applyAlignment="1">
      <alignment/>
    </xf>
    <xf numFmtId="0" fontId="0" fillId="34" borderId="21" xfId="0" applyFill="1" applyBorder="1" applyAlignment="1">
      <alignment/>
    </xf>
    <xf numFmtId="0" fontId="0" fillId="34" borderId="38" xfId="0" applyFill="1" applyBorder="1" applyAlignment="1">
      <alignment/>
    </xf>
    <xf numFmtId="0" fontId="0" fillId="0" borderId="39" xfId="0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1" fillId="0" borderId="36" xfId="0" applyFont="1" applyBorder="1" applyAlignment="1">
      <alignment/>
    </xf>
    <xf numFmtId="0" fontId="0" fillId="0" borderId="38" xfId="0" applyFont="1" applyFill="1" applyBorder="1" applyAlignment="1">
      <alignment horizontal="center"/>
    </xf>
    <xf numFmtId="0" fontId="0" fillId="0" borderId="19" xfId="0" applyFont="1" applyBorder="1" applyAlignment="1">
      <alignment/>
    </xf>
    <xf numFmtId="10" fontId="4" fillId="0" borderId="40" xfId="59" applyNumberFormat="1" applyFont="1" applyFill="1" applyBorder="1" applyAlignment="1">
      <alignment horizontal="center" vertical="distributed"/>
    </xf>
    <xf numFmtId="0" fontId="4" fillId="0" borderId="40" xfId="0" applyFont="1" applyFill="1" applyBorder="1" applyAlignment="1">
      <alignment horizontal="center"/>
    </xf>
    <xf numFmtId="0" fontId="4" fillId="0" borderId="41" xfId="0" applyFont="1" applyFill="1" applyBorder="1" applyAlignment="1">
      <alignment horizontal="center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35" borderId="44" xfId="0" applyFont="1" applyFill="1" applyBorder="1" applyAlignment="1">
      <alignment horizontal="center" vertical="distributed"/>
    </xf>
    <xf numFmtId="0" fontId="1" fillId="35" borderId="45" xfId="0" applyFont="1" applyFill="1" applyBorder="1" applyAlignment="1">
      <alignment horizontal="center" vertical="distributed"/>
    </xf>
    <xf numFmtId="0" fontId="1" fillId="35" borderId="36" xfId="0" applyFont="1" applyFill="1" applyBorder="1" applyAlignment="1">
      <alignment horizontal="center" vertical="distributed"/>
    </xf>
    <xf numFmtId="0" fontId="1" fillId="35" borderId="37" xfId="0" applyFont="1" applyFill="1" applyBorder="1" applyAlignment="1">
      <alignment horizontal="center" vertical="distributed"/>
    </xf>
    <xf numFmtId="0" fontId="4" fillId="0" borderId="46" xfId="0" applyFont="1" applyFill="1" applyBorder="1" applyAlignment="1">
      <alignment horizontal="center" vertical="distributed"/>
    </xf>
    <xf numFmtId="0" fontId="4" fillId="0" borderId="47" xfId="0" applyFont="1" applyFill="1" applyBorder="1" applyAlignment="1">
      <alignment horizontal="center" vertical="distributed"/>
    </xf>
    <xf numFmtId="0" fontId="0" fillId="0" borderId="26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" fillId="33" borderId="25" xfId="0" applyFont="1" applyFill="1" applyBorder="1" applyAlignment="1">
      <alignment horizontal="center" vertical="center" wrapText="1"/>
    </xf>
    <xf numFmtId="0" fontId="1" fillId="33" borderId="29" xfId="0" applyFont="1" applyFill="1" applyBorder="1" applyAlignment="1">
      <alignment horizontal="center" vertical="center" wrapText="1"/>
    </xf>
    <xf numFmtId="0" fontId="1" fillId="33" borderId="44" xfId="0" applyFont="1" applyFill="1" applyBorder="1" applyAlignment="1">
      <alignment horizontal="center"/>
    </xf>
    <xf numFmtId="0" fontId="1" fillId="33" borderId="45" xfId="0" applyFont="1" applyFill="1" applyBorder="1" applyAlignment="1">
      <alignment horizontal="center"/>
    </xf>
    <xf numFmtId="0" fontId="1" fillId="33" borderId="39" xfId="0" applyFont="1" applyFill="1" applyBorder="1" applyAlignment="1">
      <alignment horizontal="center"/>
    </xf>
    <xf numFmtId="0" fontId="0" fillId="0" borderId="26" xfId="0" applyBorder="1" applyAlignment="1">
      <alignment horizontal="left"/>
    </xf>
    <xf numFmtId="0" fontId="0" fillId="0" borderId="20" xfId="0" applyBorder="1" applyAlignment="1">
      <alignment horizontal="left"/>
    </xf>
    <xf numFmtId="0" fontId="11" fillId="0" borderId="48" xfId="0" applyFont="1" applyFill="1" applyBorder="1" applyAlignment="1">
      <alignment horizontal="center" vertical="distributed"/>
    </xf>
    <xf numFmtId="0" fontId="11" fillId="0" borderId="11" xfId="0" applyFont="1" applyFill="1" applyBorder="1" applyAlignment="1">
      <alignment horizontal="center" vertical="distributed"/>
    </xf>
    <xf numFmtId="0" fontId="11" fillId="0" borderId="49" xfId="0" applyFont="1" applyFill="1" applyBorder="1" applyAlignment="1">
      <alignment horizontal="center" vertical="distributed"/>
    </xf>
    <xf numFmtId="0" fontId="11" fillId="0" borderId="10" xfId="0" applyFont="1" applyFill="1" applyBorder="1" applyAlignment="1">
      <alignment horizontal="center" vertical="distributed"/>
    </xf>
    <xf numFmtId="0" fontId="11" fillId="0" borderId="0" xfId="0" applyFont="1" applyFill="1" applyBorder="1" applyAlignment="1">
      <alignment horizontal="center" vertical="distributed"/>
    </xf>
    <xf numFmtId="0" fontId="11" fillId="0" borderId="50" xfId="0" applyFont="1" applyFill="1" applyBorder="1" applyAlignment="1">
      <alignment horizontal="center" vertical="distributed"/>
    </xf>
    <xf numFmtId="0" fontId="11" fillId="0" borderId="16" xfId="0" applyFont="1" applyFill="1" applyBorder="1" applyAlignment="1">
      <alignment horizontal="center" vertical="distributed"/>
    </xf>
    <xf numFmtId="0" fontId="11" fillId="0" borderId="12" xfId="0" applyFont="1" applyFill="1" applyBorder="1" applyAlignment="1">
      <alignment horizontal="center" vertical="distributed"/>
    </xf>
    <xf numFmtId="0" fontId="11" fillId="0" borderId="51" xfId="0" applyFont="1" applyFill="1" applyBorder="1" applyAlignment="1">
      <alignment horizontal="center" vertical="distributed"/>
    </xf>
    <xf numFmtId="0" fontId="0" fillId="0" borderId="44" xfId="0" applyBorder="1" applyAlignment="1">
      <alignment horizontal="left"/>
    </xf>
    <xf numFmtId="0" fontId="0" fillId="0" borderId="45" xfId="0" applyBorder="1" applyAlignment="1">
      <alignment horizontal="left"/>
    </xf>
    <xf numFmtId="0" fontId="0" fillId="0" borderId="35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52" xfId="0" applyBorder="1" applyAlignment="1">
      <alignment horizontal="left"/>
    </xf>
    <xf numFmtId="0" fontId="0" fillId="0" borderId="53" xfId="0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"/>
          <c:y val="0.03225"/>
          <c:w val="0.95325"/>
          <c:h val="0.936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'Arsenic sweets'!$C$59:$C$89</c:f>
              <c:numCache/>
            </c:numRef>
          </c:cat>
          <c:val>
            <c:numRef>
              <c:f>'Arsenic sweets'!$D$59:$D$89</c:f>
              <c:numCache/>
            </c:numRef>
          </c:val>
        </c:ser>
        <c:axId val="53125912"/>
        <c:axId val="8371161"/>
      </c:barChart>
      <c:catAx>
        <c:axId val="5312591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371161"/>
        <c:crosses val="autoZero"/>
        <c:auto val="0"/>
        <c:lblOffset val="100"/>
        <c:tickLblSkip val="2"/>
        <c:noMultiLvlLbl val="0"/>
      </c:catAx>
      <c:valAx>
        <c:axId val="8371161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312591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.05325"/>
          <c:w val="0.92925"/>
          <c:h val="0.894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'Arsenic sweets'!$C$94:$C$124</c:f>
              <c:numCache/>
            </c:numRef>
          </c:cat>
          <c:val>
            <c:numRef>
              <c:f>'Arsenic sweets'!$D$94:$D$124</c:f>
              <c:numCache/>
            </c:numRef>
          </c:val>
        </c:ser>
        <c:axId val="8231586"/>
        <c:axId val="6975411"/>
      </c:barChart>
      <c:catAx>
        <c:axId val="823158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975411"/>
        <c:crosses val="autoZero"/>
        <c:auto val="0"/>
        <c:lblOffset val="100"/>
        <c:tickLblSkip val="2"/>
        <c:noMultiLvlLbl val="0"/>
      </c:catAx>
      <c:valAx>
        <c:axId val="6975411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823158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2.png" /><Relationship Id="rId4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" name="CB_Block_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" name="CB_0000000000000000000000000000000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276225</xdr:colOff>
      <xdr:row>58</xdr:row>
      <xdr:rowOff>133350</xdr:rowOff>
    </xdr:from>
    <xdr:to>
      <xdr:col>9</xdr:col>
      <xdr:colOff>504825</xdr:colOff>
      <xdr:row>79</xdr:row>
      <xdr:rowOff>47625</xdr:rowOff>
    </xdr:to>
    <xdr:graphicFrame>
      <xdr:nvGraphicFramePr>
        <xdr:cNvPr id="1" name="Chart 62"/>
        <xdr:cNvGraphicFramePr/>
      </xdr:nvGraphicFramePr>
      <xdr:xfrm>
        <a:off x="2952750" y="10239375"/>
        <a:ext cx="4429125" cy="3314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304800</xdr:colOff>
      <xdr:row>94</xdr:row>
      <xdr:rowOff>9525</xdr:rowOff>
    </xdr:from>
    <xdr:to>
      <xdr:col>9</xdr:col>
      <xdr:colOff>533400</xdr:colOff>
      <xdr:row>113</xdr:row>
      <xdr:rowOff>19050</xdr:rowOff>
    </xdr:to>
    <xdr:graphicFrame>
      <xdr:nvGraphicFramePr>
        <xdr:cNvPr id="2" name="Chart 63"/>
        <xdr:cNvGraphicFramePr/>
      </xdr:nvGraphicFramePr>
      <xdr:xfrm>
        <a:off x="2981325" y="15944850"/>
        <a:ext cx="4429125" cy="3086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1019175</xdr:colOff>
      <xdr:row>4</xdr:row>
      <xdr:rowOff>95250</xdr:rowOff>
    </xdr:to>
    <xdr:pic>
      <xdr:nvPicPr>
        <xdr:cNvPr id="3" name="Picture 4" descr="vose software logo.bm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25717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" name="CB_Block_7.0.0.0:1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5" name="CB_00000000000000000000000000000001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6" name="CB_00000000000000000000000000000003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7" name="CB_00000000000000000000000000000000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8" name="CB_Block_0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L124"/>
  <sheetViews>
    <sheetView tabSelected="1" zoomScalePageLayoutView="0" workbookViewId="0" topLeftCell="A1">
      <selection activeCell="E1" sqref="E1:L6"/>
    </sheetView>
  </sheetViews>
  <sheetFormatPr defaultColWidth="9.140625" defaultRowHeight="12.75"/>
  <cols>
    <col min="1" max="1" width="4.00390625" style="1" customWidth="1"/>
    <col min="2" max="2" width="7.28125" style="0" customWidth="1"/>
    <col min="3" max="3" width="12.00390625" style="0" customWidth="1"/>
    <col min="4" max="4" width="16.8515625" style="0" customWidth="1"/>
    <col min="5" max="5" width="12.00390625" style="0" bestFit="1" customWidth="1"/>
    <col min="6" max="6" width="12.28125" style="0" customWidth="1"/>
    <col min="8" max="8" width="10.7109375" style="0" customWidth="1"/>
    <col min="9" max="9" width="18.8515625" style="0" bestFit="1" customWidth="1"/>
  </cols>
  <sheetData>
    <row r="1" spans="5:12" s="13" customFormat="1" ht="12.75">
      <c r="E1" s="80" t="s">
        <v>39</v>
      </c>
      <c r="F1" s="81"/>
      <c r="G1" s="81"/>
      <c r="H1" s="81"/>
      <c r="I1" s="81"/>
      <c r="J1" s="81"/>
      <c r="K1" s="81"/>
      <c r="L1" s="82"/>
    </row>
    <row r="2" spans="5:12" s="13" customFormat="1" ht="17.25" customHeight="1">
      <c r="E2" s="83"/>
      <c r="F2" s="84"/>
      <c r="G2" s="84"/>
      <c r="H2" s="84"/>
      <c r="I2" s="84"/>
      <c r="J2" s="84"/>
      <c r="K2" s="84"/>
      <c r="L2" s="85"/>
    </row>
    <row r="3" spans="5:12" s="13" customFormat="1" ht="17.25" customHeight="1">
      <c r="E3" s="83"/>
      <c r="F3" s="84"/>
      <c r="G3" s="84"/>
      <c r="H3" s="84"/>
      <c r="I3" s="84"/>
      <c r="J3" s="84"/>
      <c r="K3" s="84"/>
      <c r="L3" s="85"/>
    </row>
    <row r="4" spans="1:12" s="13" customFormat="1" ht="12.75" customHeight="1">
      <c r="A4"/>
      <c r="B4"/>
      <c r="C4"/>
      <c r="D4"/>
      <c r="E4" s="83"/>
      <c r="F4" s="84"/>
      <c r="G4" s="84"/>
      <c r="H4" s="84"/>
      <c r="I4" s="84"/>
      <c r="J4" s="84"/>
      <c r="K4" s="84"/>
      <c r="L4" s="85"/>
    </row>
    <row r="5" spans="1:12" s="13" customFormat="1" ht="12.75" customHeight="1">
      <c r="A5"/>
      <c r="B5"/>
      <c r="C5"/>
      <c r="D5"/>
      <c r="E5" s="83"/>
      <c r="F5" s="84"/>
      <c r="G5" s="84"/>
      <c r="H5" s="84"/>
      <c r="I5" s="84"/>
      <c r="J5" s="84"/>
      <c r="K5" s="84"/>
      <c r="L5" s="85"/>
    </row>
    <row r="6" spans="1:12" s="13" customFormat="1" ht="12.75" customHeight="1">
      <c r="A6"/>
      <c r="B6"/>
      <c r="C6"/>
      <c r="D6"/>
      <c r="E6" s="86"/>
      <c r="F6" s="87"/>
      <c r="G6" s="87"/>
      <c r="H6" s="87"/>
      <c r="I6" s="87"/>
      <c r="J6" s="87"/>
      <c r="K6" s="87"/>
      <c r="L6" s="88"/>
    </row>
    <row r="7" spans="1:5" s="13" customFormat="1" ht="12.75" customHeight="1">
      <c r="A7"/>
      <c r="B7"/>
      <c r="C7"/>
      <c r="D7"/>
      <c r="E7"/>
    </row>
    <row r="8" spans="1:6" s="13" customFormat="1" ht="12.75" customHeight="1">
      <c r="A8"/>
      <c r="B8"/>
      <c r="C8"/>
      <c r="D8"/>
      <c r="E8"/>
      <c r="F8"/>
    </row>
    <row r="9" spans="2:6" s="13" customFormat="1" ht="12.75" customHeight="1" thickBot="1">
      <c r="B9"/>
      <c r="C9"/>
      <c r="D9"/>
      <c r="E9"/>
      <c r="F9"/>
    </row>
    <row r="10" spans="2:5" ht="12.75">
      <c r="B10" s="75" t="s">
        <v>35</v>
      </c>
      <c r="C10" s="76"/>
      <c r="D10" s="76"/>
      <c r="E10" s="77"/>
    </row>
    <row r="11" spans="2:5" ht="12.75">
      <c r="B11" s="78" t="s">
        <v>30</v>
      </c>
      <c r="C11" s="79"/>
      <c r="D11" s="79"/>
      <c r="E11" s="14">
        <v>100</v>
      </c>
    </row>
    <row r="12" spans="2:5" ht="12.75">
      <c r="B12" s="78" t="s">
        <v>31</v>
      </c>
      <c r="C12" s="79"/>
      <c r="D12" s="79"/>
      <c r="E12" s="14">
        <v>20</v>
      </c>
    </row>
    <row r="13" spans="2:5" ht="12.75">
      <c r="B13" s="78" t="s">
        <v>32</v>
      </c>
      <c r="C13" s="79"/>
      <c r="D13" s="79"/>
      <c r="E13" s="14">
        <v>20</v>
      </c>
    </row>
    <row r="14" spans="2:5" ht="12.75">
      <c r="B14" s="78" t="s">
        <v>33</v>
      </c>
      <c r="C14" s="79"/>
      <c r="D14" s="79"/>
      <c r="E14" s="14">
        <v>5</v>
      </c>
    </row>
    <row r="15" spans="2:5" ht="13.5" thickBot="1">
      <c r="B15" s="93" t="s">
        <v>34</v>
      </c>
      <c r="C15" s="94"/>
      <c r="D15" s="94"/>
      <c r="E15" s="15">
        <v>0.5</v>
      </c>
    </row>
    <row r="16" ht="12.75"/>
    <row r="17" spans="1:10" ht="12.75">
      <c r="A17" s="18" t="s">
        <v>0</v>
      </c>
      <c r="B17" s="19" t="s">
        <v>1</v>
      </c>
      <c r="C17" s="19"/>
      <c r="D17" s="19"/>
      <c r="E17" s="19"/>
      <c r="F17" s="51"/>
      <c r="G17" s="51"/>
      <c r="H17" s="51"/>
      <c r="I17" s="51"/>
      <c r="J17" s="52"/>
    </row>
    <row r="18" spans="1:8" ht="13.5" thickBot="1">
      <c r="A18"/>
      <c r="G18" s="45"/>
      <c r="H18" s="46"/>
    </row>
    <row r="19" spans="1:7" ht="13.5" thickBot="1">
      <c r="A19"/>
      <c r="C19" s="20" t="s">
        <v>36</v>
      </c>
      <c r="D19" s="59">
        <f>_XLL.VOSEHYPERGEO(n,D,M)</f>
        <v>1</v>
      </c>
      <c r="G19" s="3"/>
    </row>
    <row r="20" ht="12.75"/>
    <row r="21" spans="1:10" ht="12.75">
      <c r="A21" s="18" t="s">
        <v>2</v>
      </c>
      <c r="B21" s="19" t="s">
        <v>3</v>
      </c>
      <c r="C21" s="19"/>
      <c r="D21" s="19"/>
      <c r="E21" s="19"/>
      <c r="F21" s="51"/>
      <c r="G21" s="51"/>
      <c r="H21" s="51"/>
      <c r="I21" s="51"/>
      <c r="J21" s="52"/>
    </row>
    <row r="22" ht="13.5" thickBot="1"/>
    <row r="23" spans="2:9" ht="12.75">
      <c r="B23" s="89" t="s">
        <v>4</v>
      </c>
      <c r="C23" s="90"/>
      <c r="D23" s="90"/>
      <c r="E23" s="53">
        <f>IF(D19=0,0,IF(D19=1,0.5,1))</f>
        <v>0.5</v>
      </c>
      <c r="F23" s="21" t="s">
        <v>5</v>
      </c>
      <c r="G23" s="73" t="s">
        <v>6</v>
      </c>
      <c r="H23" s="74"/>
      <c r="I23" s="25" t="s">
        <v>7</v>
      </c>
    </row>
    <row r="24" spans="2:9" ht="12.75">
      <c r="B24" s="91" t="s">
        <v>8</v>
      </c>
      <c r="C24" s="92"/>
      <c r="D24" s="92"/>
      <c r="E24" s="54">
        <f>_XLL.VOSEBINOMIAL(1,E23)</f>
        <v>1</v>
      </c>
      <c r="G24" s="69">
        <v>0</v>
      </c>
      <c r="H24" s="70"/>
      <c r="I24" s="23">
        <f>_XLL.VOSEHYPERGEOPROB(G24,n,D,M,0)</f>
        <v>0.31930944198984873</v>
      </c>
    </row>
    <row r="25" spans="2:9" ht="13.5" thickBot="1">
      <c r="B25" s="55" t="s">
        <v>37</v>
      </c>
      <c r="C25" s="42"/>
      <c r="D25" s="42"/>
      <c r="E25" s="60" t="str">
        <f>_XLL.VOSESIMMEAN(E24)</f>
        <v>No simulation results</v>
      </c>
      <c r="G25" s="69">
        <v>1</v>
      </c>
      <c r="H25" s="70"/>
      <c r="I25" s="23">
        <f>_XLL.VOSEHYPERGEOPROB(G25,n,D,M,0)</f>
        <v>0.42014400261819684</v>
      </c>
    </row>
    <row r="26" spans="7:9" ht="13.5" thickBot="1">
      <c r="G26" s="71" t="s">
        <v>9</v>
      </c>
      <c r="H26" s="72"/>
      <c r="I26" s="24">
        <f>1-SUM(I24:I25)</f>
        <v>0.26054655539195437</v>
      </c>
    </row>
    <row r="27" spans="7:9" ht="12.75" customHeight="1" thickBot="1">
      <c r="G27" s="61" t="s">
        <v>10</v>
      </c>
      <c r="H27" s="62"/>
      <c r="I27" s="58">
        <f>I25*prob+I26</f>
        <v>0.4706185567010528</v>
      </c>
    </row>
    <row r="28" ht="12.75"/>
    <row r="29" spans="1:10" ht="12.75">
      <c r="A29" s="18" t="s">
        <v>11</v>
      </c>
      <c r="B29" s="19" t="s">
        <v>12</v>
      </c>
      <c r="C29" s="19"/>
      <c r="D29" s="19"/>
      <c r="E29" s="19"/>
      <c r="F29" s="51"/>
      <c r="G29" s="51"/>
      <c r="H29" s="51"/>
      <c r="I29" s="51"/>
      <c r="J29" s="52"/>
    </row>
    <row r="30" ht="13.5" thickBot="1"/>
    <row r="31" spans="2:7" ht="51.75" thickBot="1">
      <c r="B31" s="31" t="s">
        <v>13</v>
      </c>
      <c r="C31" s="32" t="s">
        <v>14</v>
      </c>
      <c r="D31" s="33" t="s">
        <v>15</v>
      </c>
      <c r="E31" s="32" t="s">
        <v>16</v>
      </c>
      <c r="F31" s="33" t="s">
        <v>4</v>
      </c>
      <c r="G31" s="34" t="s">
        <v>17</v>
      </c>
    </row>
    <row r="32" spans="2:10" ht="12.75">
      <c r="B32" s="35">
        <v>1</v>
      </c>
      <c r="C32" s="7">
        <f>M</f>
        <v>100</v>
      </c>
      <c r="D32" s="9">
        <f>D</f>
        <v>20</v>
      </c>
      <c r="E32" s="7">
        <f>IF(D32=0,0,_XLL.VOSEHYPERGEO(n,D32,C32))</f>
        <v>3</v>
      </c>
      <c r="F32" s="9">
        <f>IF(E32=0,0,IF(E32=1,prob,1))</f>
        <v>1</v>
      </c>
      <c r="G32" s="36">
        <f>_XLL.VOSEBINOMIAL(1,F32)</f>
        <v>1</v>
      </c>
      <c r="H32" s="21" t="s">
        <v>5</v>
      </c>
      <c r="I32" s="26" t="s">
        <v>28</v>
      </c>
      <c r="J32" s="22">
        <f>COUNTIF(sweets,0)</f>
        <v>7</v>
      </c>
    </row>
    <row r="33" spans="2:10" ht="12.75">
      <c r="B33" s="37">
        <v>2</v>
      </c>
      <c r="C33" s="5">
        <f>C32-n</f>
        <v>95</v>
      </c>
      <c r="D33" s="10">
        <f>D32-E32</f>
        <v>17</v>
      </c>
      <c r="E33" s="5">
        <f>IF(D33=0,0,_XLL.VOSEHYPERGEO(n,D33,C33))</f>
        <v>0</v>
      </c>
      <c r="F33" s="10">
        <f aca="true" t="shared" si="0" ref="F33:F51">IF(E33=0,0,IF(E33=1,prob,1))</f>
        <v>0</v>
      </c>
      <c r="G33" s="38">
        <f>_XLL.VOSEBINOMIAL(1,F33)</f>
        <v>0</v>
      </c>
      <c r="I33" s="27" t="s">
        <v>18</v>
      </c>
      <c r="J33" s="28">
        <f>COUNTIF(sweets,1)</f>
        <v>7</v>
      </c>
    </row>
    <row r="34" spans="2:10" ht="13.5" thickBot="1">
      <c r="B34" s="37">
        <v>3</v>
      </c>
      <c r="C34" s="5">
        <f aca="true" t="shared" si="1" ref="C34:C51">C33-n</f>
        <v>90</v>
      </c>
      <c r="D34" s="10">
        <f aca="true" t="shared" si="2" ref="D34:D49">D33-E33</f>
        <v>17</v>
      </c>
      <c r="E34" s="5">
        <f>IF(D34=0,0,_XLL.VOSEHYPERGEO(n,D34,C34))</f>
        <v>0</v>
      </c>
      <c r="F34" s="10">
        <f t="shared" si="0"/>
        <v>0</v>
      </c>
      <c r="G34" s="38">
        <f>_XLL.VOSEBINOMIAL(1,F34)</f>
        <v>0</v>
      </c>
      <c r="I34" s="29" t="s">
        <v>29</v>
      </c>
      <c r="J34" s="30">
        <f>people-J33-J32</f>
        <v>6</v>
      </c>
    </row>
    <row r="35" spans="2:10" ht="13.5" thickBot="1">
      <c r="B35" s="37">
        <v>4</v>
      </c>
      <c r="C35" s="5">
        <f t="shared" si="1"/>
        <v>85</v>
      </c>
      <c r="D35" s="10">
        <f t="shared" si="2"/>
        <v>17</v>
      </c>
      <c r="E35" s="5">
        <f>IF(D35=0,0,_XLL.VOSEHYPERGEO(n,D35,C35))</f>
        <v>1</v>
      </c>
      <c r="F35" s="10">
        <f t="shared" si="0"/>
        <v>0.5</v>
      </c>
      <c r="G35" s="38">
        <f>_XLL.VOSEBINOMIAL(1,F35)</f>
        <v>1</v>
      </c>
      <c r="I35" s="20" t="s">
        <v>19</v>
      </c>
      <c r="J35" s="59">
        <f>_XLL.VOSEOUTPUT('Arsenic sweets'!I35)+_XLL.VOSEBINOMIAL(J33,prob)+J34</f>
        <v>9</v>
      </c>
    </row>
    <row r="36" spans="2:7" ht="12.75">
      <c r="B36" s="37">
        <v>5</v>
      </c>
      <c r="C36" s="5">
        <f t="shared" si="1"/>
        <v>80</v>
      </c>
      <c r="D36" s="10">
        <f t="shared" si="2"/>
        <v>16</v>
      </c>
      <c r="E36" s="5">
        <f>IF(D36=0,0,_XLL.VOSEHYPERGEO(n,D36,C36))</f>
        <v>1</v>
      </c>
      <c r="F36" s="10">
        <f t="shared" si="0"/>
        <v>0.5</v>
      </c>
      <c r="G36" s="38">
        <f>_XLL.VOSEBINOMIAL(1,F36)</f>
        <v>0</v>
      </c>
    </row>
    <row r="37" spans="2:7" ht="12.75">
      <c r="B37" s="37">
        <v>6</v>
      </c>
      <c r="C37" s="5">
        <f t="shared" si="1"/>
        <v>75</v>
      </c>
      <c r="D37" s="10">
        <f t="shared" si="2"/>
        <v>15</v>
      </c>
      <c r="E37" s="5">
        <f>IF(D37=0,0,_XLL.VOSEHYPERGEO(n,D37,C37))</f>
        <v>0</v>
      </c>
      <c r="F37" s="10">
        <f t="shared" si="0"/>
        <v>0</v>
      </c>
      <c r="G37" s="38">
        <f>_XLL.VOSEBINOMIAL(1,F37)</f>
        <v>0</v>
      </c>
    </row>
    <row r="38" spans="2:7" ht="12.75">
      <c r="B38" s="37">
        <v>7</v>
      </c>
      <c r="C38" s="5">
        <f t="shared" si="1"/>
        <v>70</v>
      </c>
      <c r="D38" s="10">
        <f t="shared" si="2"/>
        <v>15</v>
      </c>
      <c r="E38" s="5">
        <f>IF(D38=0,0,_XLL.VOSEHYPERGEO(n,D38,C38))</f>
        <v>1</v>
      </c>
      <c r="F38" s="10">
        <f t="shared" si="0"/>
        <v>0.5</v>
      </c>
      <c r="G38" s="38">
        <f>_XLL.VOSEBINOMIAL(1,F38)</f>
        <v>0</v>
      </c>
    </row>
    <row r="39" spans="2:7" ht="12.75">
      <c r="B39" s="37">
        <v>8</v>
      </c>
      <c r="C39" s="5">
        <f t="shared" si="1"/>
        <v>65</v>
      </c>
      <c r="D39" s="10">
        <f t="shared" si="2"/>
        <v>14</v>
      </c>
      <c r="E39" s="5">
        <f>IF(D39=0,0,_XLL.VOSEHYPERGEO(n,D39,C39))</f>
        <v>2</v>
      </c>
      <c r="F39" s="10">
        <f t="shared" si="0"/>
        <v>1</v>
      </c>
      <c r="G39" s="38">
        <f>_XLL.VOSEBINOMIAL(1,F39)</f>
        <v>1</v>
      </c>
    </row>
    <row r="40" spans="2:7" ht="12.75">
      <c r="B40" s="37">
        <v>9</v>
      </c>
      <c r="C40" s="5">
        <f t="shared" si="1"/>
        <v>60</v>
      </c>
      <c r="D40" s="10">
        <f t="shared" si="2"/>
        <v>12</v>
      </c>
      <c r="E40" s="5">
        <f>IF(D40=0,0,_XLL.VOSEHYPERGEO(n,D40,C40))</f>
        <v>0</v>
      </c>
      <c r="F40" s="10">
        <f t="shared" si="0"/>
        <v>0</v>
      </c>
      <c r="G40" s="38">
        <f>_XLL.VOSEBINOMIAL(1,F40)</f>
        <v>0</v>
      </c>
    </row>
    <row r="41" spans="2:7" ht="12.75">
      <c r="B41" s="37">
        <v>10</v>
      </c>
      <c r="C41" s="5">
        <f t="shared" si="1"/>
        <v>55</v>
      </c>
      <c r="D41" s="10">
        <f t="shared" si="2"/>
        <v>12</v>
      </c>
      <c r="E41" s="5">
        <f>IF(D41=0,0,_XLL.VOSEHYPERGEO(n,D41,C41))</f>
        <v>2</v>
      </c>
      <c r="F41" s="10">
        <f t="shared" si="0"/>
        <v>1</v>
      </c>
      <c r="G41" s="38">
        <f>_XLL.VOSEBINOMIAL(1,F41)</f>
        <v>1</v>
      </c>
    </row>
    <row r="42" spans="2:7" ht="12.75">
      <c r="B42" s="37">
        <v>11</v>
      </c>
      <c r="C42" s="5">
        <f t="shared" si="1"/>
        <v>50</v>
      </c>
      <c r="D42" s="10">
        <f t="shared" si="2"/>
        <v>10</v>
      </c>
      <c r="E42" s="5">
        <f>IF(D42=0,0,_XLL.VOSEHYPERGEO(n,D42,C42))</f>
        <v>2</v>
      </c>
      <c r="F42" s="10">
        <f t="shared" si="0"/>
        <v>1</v>
      </c>
      <c r="G42" s="38">
        <f>_XLL.VOSEBINOMIAL(1,F42)</f>
        <v>1</v>
      </c>
    </row>
    <row r="43" spans="2:7" ht="12.75">
      <c r="B43" s="37">
        <v>12</v>
      </c>
      <c r="C43" s="5">
        <f t="shared" si="1"/>
        <v>45</v>
      </c>
      <c r="D43" s="10">
        <f t="shared" si="2"/>
        <v>8</v>
      </c>
      <c r="E43" s="5">
        <f>IF(D43=0,0,_XLL.VOSEHYPERGEO(n,D43,C43))</f>
        <v>2</v>
      </c>
      <c r="F43" s="10">
        <f t="shared" si="0"/>
        <v>1</v>
      </c>
      <c r="G43" s="38">
        <f>_XLL.VOSEBINOMIAL(1,F43)</f>
        <v>1</v>
      </c>
    </row>
    <row r="44" spans="2:7" ht="12.75">
      <c r="B44" s="37">
        <v>13</v>
      </c>
      <c r="C44" s="5">
        <f t="shared" si="1"/>
        <v>40</v>
      </c>
      <c r="D44" s="10">
        <f t="shared" si="2"/>
        <v>6</v>
      </c>
      <c r="E44" s="5">
        <f>IF(D44=0,0,_XLL.VOSEHYPERGEO(n,D44,C44))</f>
        <v>1</v>
      </c>
      <c r="F44" s="10">
        <f t="shared" si="0"/>
        <v>0.5</v>
      </c>
      <c r="G44" s="38">
        <f>_XLL.VOSEBINOMIAL(1,F44)</f>
        <v>0</v>
      </c>
    </row>
    <row r="45" spans="2:7" ht="12.75">
      <c r="B45" s="37">
        <v>14</v>
      </c>
      <c r="C45" s="5">
        <f t="shared" si="1"/>
        <v>35</v>
      </c>
      <c r="D45" s="10">
        <f t="shared" si="2"/>
        <v>5</v>
      </c>
      <c r="E45" s="5">
        <f>IF(D45=0,0,_XLL.VOSEHYPERGEO(n,D45,C45))</f>
        <v>0</v>
      </c>
      <c r="F45" s="10">
        <f t="shared" si="0"/>
        <v>0</v>
      </c>
      <c r="G45" s="38">
        <f>_XLL.VOSEBINOMIAL(1,F45)</f>
        <v>0</v>
      </c>
    </row>
    <row r="46" spans="2:7" ht="12.75">
      <c r="B46" s="37">
        <v>15</v>
      </c>
      <c r="C46" s="5">
        <f t="shared" si="1"/>
        <v>30</v>
      </c>
      <c r="D46" s="10">
        <f t="shared" si="2"/>
        <v>5</v>
      </c>
      <c r="E46" s="5">
        <f>IF(D46=0,0,_XLL.VOSEHYPERGEO(n,D46,C46))</f>
        <v>0</v>
      </c>
      <c r="F46" s="10">
        <f t="shared" si="0"/>
        <v>0</v>
      </c>
      <c r="G46" s="38">
        <f>_XLL.VOSEBINOMIAL(1,F46)</f>
        <v>0</v>
      </c>
    </row>
    <row r="47" spans="2:7" ht="12.75">
      <c r="B47" s="37">
        <v>16</v>
      </c>
      <c r="C47" s="5">
        <f t="shared" si="1"/>
        <v>25</v>
      </c>
      <c r="D47" s="10">
        <f t="shared" si="2"/>
        <v>5</v>
      </c>
      <c r="E47" s="5">
        <f>IF(D47=0,0,_XLL.VOSEHYPERGEO(n,D47,C47))</f>
        <v>1</v>
      </c>
      <c r="F47" s="10">
        <f t="shared" si="0"/>
        <v>0.5</v>
      </c>
      <c r="G47" s="38">
        <f>_XLL.VOSEBINOMIAL(1,F47)</f>
        <v>0</v>
      </c>
    </row>
    <row r="48" spans="2:7" ht="12.75">
      <c r="B48" s="37">
        <v>17</v>
      </c>
      <c r="C48" s="5">
        <f t="shared" si="1"/>
        <v>20</v>
      </c>
      <c r="D48" s="10">
        <f t="shared" si="2"/>
        <v>4</v>
      </c>
      <c r="E48" s="5">
        <f>IF(D48=0,0,_XLL.VOSEHYPERGEO(n,D48,C48))</f>
        <v>1</v>
      </c>
      <c r="F48" s="10">
        <f t="shared" si="0"/>
        <v>0.5</v>
      </c>
      <c r="G48" s="38">
        <f>_XLL.VOSEBINOMIAL(1,F48)</f>
        <v>0</v>
      </c>
    </row>
    <row r="49" spans="2:7" ht="12.75">
      <c r="B49" s="37">
        <v>18</v>
      </c>
      <c r="C49" s="5">
        <f t="shared" si="1"/>
        <v>15</v>
      </c>
      <c r="D49" s="10">
        <f t="shared" si="2"/>
        <v>3</v>
      </c>
      <c r="E49" s="5">
        <f>IF(D49=0,0,_XLL.VOSEHYPERGEO(n,D49,C49))</f>
        <v>2</v>
      </c>
      <c r="F49" s="10">
        <f t="shared" si="0"/>
        <v>1</v>
      </c>
      <c r="G49" s="38">
        <f>_XLL.VOSEBINOMIAL(1,F49)</f>
        <v>1</v>
      </c>
    </row>
    <row r="50" spans="2:7" ht="12.75">
      <c r="B50" s="37">
        <v>19</v>
      </c>
      <c r="C50" s="5">
        <f t="shared" si="1"/>
        <v>10</v>
      </c>
      <c r="D50" s="10">
        <f>D49-E49</f>
        <v>1</v>
      </c>
      <c r="E50" s="5">
        <f>IF(D50=0,0,_XLL.VOSEHYPERGEO(n,D50,C50))</f>
        <v>1</v>
      </c>
      <c r="F50" s="10">
        <f t="shared" si="0"/>
        <v>0.5</v>
      </c>
      <c r="G50" s="38">
        <f>_XLL.VOSEBINOMIAL(1,F50)</f>
        <v>1</v>
      </c>
    </row>
    <row r="51" spans="2:7" ht="13.5" thickBot="1">
      <c r="B51" s="39">
        <v>20</v>
      </c>
      <c r="C51" s="8">
        <f t="shared" si="1"/>
        <v>5</v>
      </c>
      <c r="D51" s="11">
        <f>D50-E50</f>
        <v>0</v>
      </c>
      <c r="E51" s="5">
        <f>IF(D51=0,0,_XLL.VOSEHYPERGEO(n,D51,C51))</f>
        <v>0</v>
      </c>
      <c r="F51" s="10">
        <f t="shared" si="0"/>
        <v>0</v>
      </c>
      <c r="G51" s="38">
        <f>_XLL.VOSEBINOMIAL(1,F51)</f>
        <v>0</v>
      </c>
    </row>
    <row r="52" spans="2:7" ht="12.75">
      <c r="B52" s="40"/>
      <c r="C52" s="6"/>
      <c r="D52" s="6"/>
      <c r="E52" s="63" t="s">
        <v>20</v>
      </c>
      <c r="F52" s="64"/>
      <c r="G52" s="67">
        <f>_XLL.VOSEOUTPUT('Arsenic sweets'!E52&amp;"1")+SUM(G32:G51)</f>
        <v>8</v>
      </c>
    </row>
    <row r="53" spans="2:7" ht="13.5" thickBot="1">
      <c r="B53" s="41"/>
      <c r="C53" s="42"/>
      <c r="D53" s="42"/>
      <c r="E53" s="65"/>
      <c r="F53" s="66"/>
      <c r="G53" s="68"/>
    </row>
    <row r="54" ht="12.75"/>
    <row r="55" ht="12.75"/>
    <row r="56" spans="1:10" s="2" customFormat="1" ht="12.75">
      <c r="A56" s="47" t="s">
        <v>21</v>
      </c>
      <c r="B56" s="48" t="s">
        <v>22</v>
      </c>
      <c r="C56" s="48"/>
      <c r="D56" s="48"/>
      <c r="E56" s="48"/>
      <c r="F56" s="48"/>
      <c r="G56" s="49">
        <v>1</v>
      </c>
      <c r="H56" s="48" t="s">
        <v>23</v>
      </c>
      <c r="I56" s="48"/>
      <c r="J56" s="50"/>
    </row>
    <row r="57" ht="12.75"/>
    <row r="58" spans="3:8" ht="12.75">
      <c r="C58" s="16" t="s">
        <v>24</v>
      </c>
      <c r="D58" s="17" t="s">
        <v>25</v>
      </c>
      <c r="F58" s="43" t="s">
        <v>26</v>
      </c>
      <c r="G58" s="44"/>
      <c r="H58" s="56">
        <f>_XLL.VOSEOUTPUT('Arsenic sweets'!F58)+_XLL.VOSEDISCRETE(C59:C89,D59:D89)+s</f>
        <v>8</v>
      </c>
    </row>
    <row r="59" spans="3:12" ht="12.75">
      <c r="C59" s="4">
        <v>0</v>
      </c>
      <c r="D59" s="10">
        <f>_XLL.VOSEINVHYPERGEOPROB(C59,s,D,M,0)</f>
        <v>0.2000000000000023</v>
      </c>
      <c r="L59">
        <f>_XLL.VOSEINVHYPERGEOPROB(C59,s,D,M,0)</f>
        <v>0.2000000000000023</v>
      </c>
    </row>
    <row r="60" spans="3:12" ht="12.75">
      <c r="C60" s="4">
        <f>C59+1</f>
        <v>1</v>
      </c>
      <c r="D60" s="10">
        <f>_XLL.VOSEINVHYPERGEOPROB(C60,s,D,M,0)</f>
        <v>0.1616161616161782</v>
      </c>
      <c r="L60">
        <f>_XLL.VOSEINVHYPERGEOPROB(C60,s,D,M,0)</f>
        <v>0.1616161616161782</v>
      </c>
    </row>
    <row r="61" spans="3:12" ht="12.75">
      <c r="C61" s="4">
        <f aca="true" t="shared" si="3" ref="C61:C76">C60+1</f>
        <v>2</v>
      </c>
      <c r="D61" s="10">
        <f>_XLL.VOSEINVHYPERGEOPROB(C61,s,D,M,0)</f>
        <v>0.130282415996714</v>
      </c>
      <c r="L61">
        <f>_XLL.VOSEINVHYPERGEOPROB(C61,s,D,M,0)</f>
        <v>0.130282415996714</v>
      </c>
    </row>
    <row r="62" spans="3:12" ht="12.75">
      <c r="C62" s="4">
        <f t="shared" si="3"/>
        <v>3</v>
      </c>
      <c r="D62" s="10">
        <f>_XLL.VOSEINVHYPERGEOPROB(C62,s,D,M,0)</f>
        <v>0.10476317987364174</v>
      </c>
      <c r="L62">
        <f>_XLL.VOSEINVHYPERGEOPROB(C62,s,D,M,0)</f>
        <v>0.10476317987364174</v>
      </c>
    </row>
    <row r="63" spans="3:12" ht="12.75">
      <c r="C63" s="4">
        <f t="shared" si="3"/>
        <v>4</v>
      </c>
      <c r="D63" s="10">
        <f>_XLL.VOSEINVHYPERGEOPROB(C63,s,D,M,0)</f>
        <v>0.0840288005236451</v>
      </c>
      <c r="L63">
        <f>_XLL.VOSEINVHYPERGEOPROB(C63,s,D,M,0)</f>
        <v>0.0840288005236451</v>
      </c>
    </row>
    <row r="64" spans="3:12" ht="12.75">
      <c r="C64" s="4">
        <f t="shared" si="3"/>
        <v>5</v>
      </c>
      <c r="D64" s="10">
        <f>_XLL.VOSEINVHYPERGEOPROB(C64,s,D,M,0)</f>
        <v>0.06722304041891901</v>
      </c>
      <c r="L64">
        <f>_XLL.VOSEINVHYPERGEOPROB(C64,s,D,M,0)</f>
        <v>0.06722304041891901</v>
      </c>
    </row>
    <row r="65" spans="3:12" ht="12.75">
      <c r="C65" s="4">
        <f t="shared" si="3"/>
        <v>6</v>
      </c>
      <c r="D65" s="10">
        <f>_XLL.VOSEINVHYPERGEOPROB(C65,s,D,M,0)</f>
        <v>0.053635404589565935</v>
      </c>
      <c r="L65">
        <f>_XLL.VOSEINVHYPERGEOPROB(C65,s,D,M,0)</f>
        <v>0.053635404589565935</v>
      </c>
    </row>
    <row r="66" spans="3:12" ht="12.75">
      <c r="C66" s="4">
        <f t="shared" si="3"/>
        <v>7</v>
      </c>
      <c r="D66" s="10">
        <f>_XLL.VOSEINVHYPERGEOPROB(C66,s,D,M,0)</f>
        <v>0.042677633759436645</v>
      </c>
      <c r="L66">
        <f>_XLL.VOSEINVHYPERGEOPROB(C66,s,D,M,0)</f>
        <v>0.042677633759436645</v>
      </c>
    </row>
    <row r="67" spans="3:12" ht="12.75">
      <c r="C67" s="4">
        <f t="shared" si="3"/>
        <v>8</v>
      </c>
      <c r="D67" s="10">
        <f>_XLL.VOSEINVHYPERGEOPROB(C67,s,D,M,0)</f>
        <v>0.03386377461346741</v>
      </c>
      <c r="L67">
        <f>_XLL.VOSEINVHYPERGEOPROB(C67,s,D,M,0)</f>
        <v>0.03386377461346741</v>
      </c>
    </row>
    <row r="68" spans="3:12" ht="12.75">
      <c r="C68" s="4">
        <f t="shared" si="3"/>
        <v>9</v>
      </c>
      <c r="D68" s="10">
        <f>_XLL.VOSEINVHYPERGEOPROB(C68,s,D,M,0)</f>
        <v>0.02679331617768772</v>
      </c>
      <c r="L68">
        <f>_XLL.VOSEINVHYPERGEOPROB(C68,s,D,M,0)</f>
        <v>0.02679331617768772</v>
      </c>
    </row>
    <row r="69" spans="3:4" ht="12.75">
      <c r="C69" s="4">
        <f t="shared" si="3"/>
        <v>10</v>
      </c>
      <c r="D69" s="10">
        <f>_XLL.VOSEINVHYPERGEOPROB(C69,s,D,M,0)</f>
        <v>0.02113694942906429</v>
      </c>
    </row>
    <row r="70" spans="3:4" ht="12.75">
      <c r="C70" s="4">
        <f t="shared" si="3"/>
        <v>11</v>
      </c>
      <c r="D70" s="10">
        <f>_XLL.VOSEINVHYPERGEOPROB(C70,s,D,M,0)</f>
        <v>0.016624566966679626</v>
      </c>
    </row>
    <row r="71" spans="3:4" ht="12.75">
      <c r="C71" s="4">
        <f t="shared" si="3"/>
        <v>12</v>
      </c>
      <c r="D71" s="10">
        <f>_XLL.VOSEINVHYPERGEOPROB(C71,s,D,M,0)</f>
        <v>0.013035171826146951</v>
      </c>
    </row>
    <row r="72" spans="3:4" ht="12.75">
      <c r="C72" s="4">
        <f t="shared" si="3"/>
        <v>13</v>
      </c>
      <c r="D72" s="10">
        <f>_XLL.VOSEINVHYPERGEOPROB(C72,s,D,M,0)</f>
        <v>0.010188410162965083</v>
      </c>
    </row>
    <row r="73" spans="3:4" ht="12.75">
      <c r="C73" s="4">
        <f t="shared" si="3"/>
        <v>14</v>
      </c>
      <c r="D73" s="10">
        <f>_XLL.VOSEINVHYPERGEOPROB(C73,s,D,M,0)</f>
        <v>0.007937482336263672</v>
      </c>
    </row>
    <row r="74" spans="3:4" ht="12.75">
      <c r="C74" s="4">
        <f t="shared" si="3"/>
        <v>15</v>
      </c>
      <c r="D74" s="10">
        <f>_XLL.VOSEINVHYPERGEOPROB(C74,s,D,M,0)</f>
        <v>0.006163221578746103</v>
      </c>
    </row>
    <row r="75" spans="3:4" ht="12.75">
      <c r="C75" s="4">
        <f t="shared" si="3"/>
        <v>16</v>
      </c>
      <c r="D75" s="10">
        <f>_XLL.VOSEINVHYPERGEOPROB(C75,s,D,M,0)</f>
        <v>0.0047691595549821</v>
      </c>
    </row>
    <row r="76" spans="3:4" ht="12.75">
      <c r="C76" s="4">
        <f t="shared" si="3"/>
        <v>17</v>
      </c>
      <c r="D76" s="10">
        <f>_XLL.VOSEINVHYPERGEOPROB(C76,s,D,M,0)</f>
        <v>0.003677424235167175</v>
      </c>
    </row>
    <row r="77" spans="3:4" ht="12.75">
      <c r="C77" s="4">
        <f aca="true" t="shared" si="4" ref="C77:C88">C76+1</f>
        <v>18</v>
      </c>
      <c r="D77" s="10">
        <f>_XLL.VOSEINVHYPERGEOPROB(C77,s,D,M,0)</f>
        <v>0.002825338131896676</v>
      </c>
    </row>
    <row r="78" spans="3:4" ht="12.75">
      <c r="C78" s="4">
        <f t="shared" si="4"/>
        <v>19</v>
      </c>
      <c r="D78" s="10">
        <f>_XLL.VOSEINVHYPERGEOPROB(C78,s,D,M,0)</f>
        <v>0.002162604496019616</v>
      </c>
    </row>
    <row r="79" spans="3:4" ht="12.75">
      <c r="C79" s="4">
        <f t="shared" si="4"/>
        <v>20</v>
      </c>
      <c r="D79" s="10">
        <f>_XLL.VOSEINVHYPERGEOPROB(C79,s,D,M,0)</f>
        <v>0.0016489859282147574</v>
      </c>
    </row>
    <row r="80" spans="3:4" ht="12.75">
      <c r="C80" s="4">
        <f t="shared" si="4"/>
        <v>21</v>
      </c>
      <c r="D80" s="10">
        <f>_XLL.VOSEINVHYPERGEOPROB(C80,s,D,M,0)</f>
        <v>0.0012523943758594247</v>
      </c>
    </row>
    <row r="81" spans="3:4" ht="12.75">
      <c r="C81" s="4">
        <f t="shared" si="4"/>
        <v>22</v>
      </c>
      <c r="D81" s="10">
        <f>_XLL.VOSEINVHYPERGEOPROB(C81,s,D,M,0)</f>
        <v>0.0009473239509706043</v>
      </c>
    </row>
    <row r="82" spans="3:4" ht="12.75">
      <c r="C82" s="4">
        <f t="shared" si="4"/>
        <v>23</v>
      </c>
      <c r="D82" s="10">
        <f>_XLL.VOSEINVHYPERGEOPROB(C82,s,D,M,0)</f>
        <v>0.0007135686903415033</v>
      </c>
    </row>
    <row r="83" spans="3:4" ht="12.75">
      <c r="C83" s="4">
        <f t="shared" si="4"/>
        <v>24</v>
      </c>
      <c r="D83" s="10">
        <f>_XLL.VOSEINVHYPERGEOPROB(C83,s,D,M,0)</f>
        <v>0.000535176517756109</v>
      </c>
    </row>
    <row r="84" spans="3:4" ht="12.75">
      <c r="C84" s="4">
        <f t="shared" si="4"/>
        <v>25</v>
      </c>
      <c r="D84" s="10">
        <f>_XLL.VOSEINVHYPERGEOPROB(C84,s,D,M,0)</f>
        <v>0.0003995984665911985</v>
      </c>
    </row>
    <row r="85" spans="3:4" ht="12.75">
      <c r="C85" s="4">
        <f t="shared" si="4"/>
        <v>26</v>
      </c>
      <c r="D85" s="10">
        <f>_XLL.VOSEINVHYPERGEOPROB(C85,s,D,M,0)</f>
        <v>0.0002969988603042886</v>
      </c>
    </row>
    <row r="86" spans="3:4" ht="12.75">
      <c r="C86" s="4">
        <f t="shared" si="4"/>
        <v>27</v>
      </c>
      <c r="D86" s="10">
        <f>_XLL.VOSEINVHYPERGEOPROB(C86,s,D,M,0)</f>
        <v>0.0002196977870744116</v>
      </c>
    </row>
    <row r="87" spans="3:4" ht="12.75">
      <c r="C87" s="4">
        <f t="shared" si="4"/>
        <v>28</v>
      </c>
      <c r="D87" s="10">
        <f>_XLL.VOSEINVHYPERGEOPROB(C87,s,D,M,0)</f>
        <v>0.0001617219821519942</v>
      </c>
    </row>
    <row r="88" spans="3:4" ht="12.75">
      <c r="C88" s="4">
        <f t="shared" si="4"/>
        <v>29</v>
      </c>
      <c r="D88" s="10">
        <f>_XLL.VOSEINVHYPERGEOPROB(C88,s,D,M,0)</f>
        <v>0.00011844426861836245</v>
      </c>
    </row>
    <row r="89" spans="3:4" ht="12.75">
      <c r="C89" s="12">
        <v>30</v>
      </c>
      <c r="D89" s="11">
        <f>_XLL.VOSEINVHYPERGEOPROB(C89,s,D,M,0)</f>
        <v>8.629510999338334E-05</v>
      </c>
    </row>
    <row r="90" spans="3:4" ht="12.75">
      <c r="C90" s="5"/>
      <c r="D90" s="5"/>
    </row>
    <row r="91" spans="1:10" ht="12.75">
      <c r="A91" s="47" t="s">
        <v>27</v>
      </c>
      <c r="B91" s="48" t="s">
        <v>22</v>
      </c>
      <c r="C91" s="48"/>
      <c r="D91" s="48"/>
      <c r="E91" s="48"/>
      <c r="F91" s="48"/>
      <c r="G91" s="49">
        <v>2</v>
      </c>
      <c r="H91" s="48" t="s">
        <v>23</v>
      </c>
      <c r="I91" s="51"/>
      <c r="J91" s="52"/>
    </row>
    <row r="92" ht="12.75"/>
    <row r="93" spans="3:8" ht="12.75">
      <c r="C93" s="16" t="s">
        <v>24</v>
      </c>
      <c r="D93" s="17" t="s">
        <v>25</v>
      </c>
      <c r="F93" s="57" t="s">
        <v>38</v>
      </c>
      <c r="G93" s="44"/>
      <c r="H93" s="56">
        <f>_XLL.VOSEOUTPUT('Arsenic sweets'!F93)+_XLL.VOSEDISCRETE(C94:C124,D94:D124)+death</f>
        <v>2</v>
      </c>
    </row>
    <row r="94" spans="3:4" ht="12.75">
      <c r="C94" s="4">
        <v>0</v>
      </c>
      <c r="D94" s="10">
        <f>_XLL.VOSEINVHYPERGEOPROB(C94,death,D,M,0)</f>
        <v>0.03838383838383953</v>
      </c>
    </row>
    <row r="95" spans="3:4" ht="12.75">
      <c r="C95" s="4">
        <f>C94+1</f>
        <v>1</v>
      </c>
      <c r="D95" s="10">
        <f>_XLL.VOSEINVHYPERGEOPROB(C95,death,D,M,0)</f>
        <v>0.06266749123893099</v>
      </c>
    </row>
    <row r="96" spans="3:4" ht="12.75">
      <c r="C96" s="4">
        <f aca="true" t="shared" si="5" ref="C96:C111">C95+1</f>
        <v>2</v>
      </c>
      <c r="D96" s="10">
        <f>_XLL.VOSEINVHYPERGEOPROB(C96,death,D,M,0)</f>
        <v>0.07655770836920518</v>
      </c>
    </row>
    <row r="97" spans="3:4" ht="12.75">
      <c r="C97" s="4">
        <f t="shared" si="5"/>
        <v>3</v>
      </c>
      <c r="D97" s="10">
        <f>_XLL.VOSEINVHYPERGEOPROB(C97,death,D,M,0)</f>
        <v>0.08293751739996447</v>
      </c>
    </row>
    <row r="98" spans="3:4" ht="12.75">
      <c r="C98" s="4">
        <f t="shared" si="5"/>
        <v>4</v>
      </c>
      <c r="D98" s="10">
        <f>_XLL.VOSEINVHYPERGEOPROB(C98,death,D,M,0)</f>
        <v>0.08402880052364987</v>
      </c>
    </row>
    <row r="99" spans="3:4" ht="12.75">
      <c r="C99" s="4">
        <f t="shared" si="5"/>
        <v>5</v>
      </c>
      <c r="D99" s="10">
        <f>_XLL.VOSEINVHYPERGEOPROB(C99,death,D,M,0)</f>
        <v>0.08152581497614063</v>
      </c>
    </row>
    <row r="100" spans="3:4" ht="12.75">
      <c r="C100" s="4">
        <f t="shared" si="5"/>
        <v>6</v>
      </c>
      <c r="D100" s="10">
        <f>_XLL.VOSEINVHYPERGEOPROB(C100,death,D,M,0)</f>
        <v>0.07670439581088921</v>
      </c>
    </row>
    <row r="101" spans="3:4" ht="12.75">
      <c r="C101" s="4">
        <f t="shared" si="5"/>
        <v>7</v>
      </c>
      <c r="D101" s="10">
        <f>_XLL.VOSEINVHYPERGEOPROB(C101,death,D,M,0)</f>
        <v>0.07051087316777115</v>
      </c>
    </row>
    <row r="102" spans="3:4" ht="12.75">
      <c r="C102" s="4">
        <f t="shared" si="5"/>
        <v>8</v>
      </c>
      <c r="D102" s="10">
        <f>_XLL.VOSEINVHYPERGEOPROB(C102,death,D,M,0)</f>
        <v>0.06363412592200852</v>
      </c>
    </row>
    <row r="103" spans="3:4" ht="12.75">
      <c r="C103" s="4">
        <f t="shared" si="5"/>
        <v>9</v>
      </c>
      <c r="D103" s="10">
        <f>_XLL.VOSEINVHYPERGEOPROB(C103,death,D,M,0)</f>
        <v>0.056563667486232</v>
      </c>
    </row>
    <row r="104" spans="3:4" ht="12.75">
      <c r="C104" s="4">
        <f t="shared" si="5"/>
        <v>10</v>
      </c>
      <c r="D104" s="10">
        <f>_XLL.VOSEINVHYPERGEOPROB(C104,death,D,M,0)</f>
        <v>0.04963620708623218</v>
      </c>
    </row>
    <row r="105" spans="3:4" ht="12.75">
      <c r="C105" s="4">
        <f t="shared" si="5"/>
        <v>11</v>
      </c>
      <c r="D105" s="10">
        <f>_XLL.VOSEINVHYPERGEOPROB(C105,death,D,M,0)</f>
        <v>0.04307274168640007</v>
      </c>
    </row>
    <row r="106" spans="3:4" ht="12.75">
      <c r="C106" s="4">
        <f t="shared" si="5"/>
        <v>12</v>
      </c>
      <c r="D106" s="10">
        <f>_XLL.VOSEINVHYPERGEOPROB(C106,death,D,M,0)</f>
        <v>0.03700790162136037</v>
      </c>
    </row>
    <row r="107" spans="3:4" ht="12.75">
      <c r="C107" s="4">
        <f t="shared" si="5"/>
        <v>13</v>
      </c>
      <c r="D107" s="10">
        <f>_XLL.VOSEINVHYPERGEOPROB(C107,death,D,M,0)</f>
        <v>0.03151298957382303</v>
      </c>
    </row>
    <row r="108" spans="3:4" ht="12.75">
      <c r="C108" s="4">
        <f t="shared" si="5"/>
        <v>14</v>
      </c>
      <c r="D108" s="10">
        <f>_XLL.VOSEINVHYPERGEOPROB(C108,death,D,M,0)</f>
        <v>0.02661391136276728</v>
      </c>
    </row>
    <row r="109" spans="3:4" ht="12.75">
      <c r="C109" s="4">
        <f t="shared" si="5"/>
        <v>15</v>
      </c>
      <c r="D109" s="10">
        <f>_XLL.VOSEINVHYPERGEOPROB(C109,death,D,M,0)</f>
        <v>0.02230499238022539</v>
      </c>
    </row>
    <row r="110" spans="3:4" ht="12.75">
      <c r="C110" s="4">
        <f t="shared" si="5"/>
        <v>16</v>
      </c>
      <c r="D110" s="10">
        <f>_XLL.VOSEINVHYPERGEOPROB(C110,death,D,M,0)</f>
        <v>0.01855950043685987</v>
      </c>
    </row>
    <row r="111" spans="3:4" ht="12.75">
      <c r="C111" s="4">
        <f t="shared" si="5"/>
        <v>17</v>
      </c>
      <c r="D111" s="10">
        <f>_XLL.VOSEINVHYPERGEOPROB(C111,death,D,M,0)</f>
        <v>0.01533754985886813</v>
      </c>
    </row>
    <row r="112" spans="3:4" ht="12.75">
      <c r="C112" s="4">
        <f aca="true" t="shared" si="6" ref="C112:C123">C111+1</f>
        <v>18</v>
      </c>
      <c r="D112" s="10">
        <f>_XLL.VOSEINVHYPERGEOPROB(C112,death,D,M,0)</f>
        <v>0.012591939081664016</v>
      </c>
    </row>
    <row r="113" spans="3:4" ht="12.75">
      <c r="C113" s="4">
        <f t="shared" si="6"/>
        <v>19</v>
      </c>
      <c r="D113" s="10">
        <f>_XLL.VOSEINVHYPERGEOPROB(C113,death,D,M,0)</f>
        <v>0.01027237135609235</v>
      </c>
    </row>
    <row r="114" spans="3:4" ht="12.75">
      <c r="C114" s="4">
        <f t="shared" si="6"/>
        <v>20</v>
      </c>
      <c r="D114" s="10">
        <f>_XLL.VOSEINVHYPERGEOPROB(C114,death,D,M,0)</f>
        <v>0.008328422599464912</v>
      </c>
    </row>
    <row r="115" spans="3:4" ht="12.75">
      <c r="C115" s="4">
        <f t="shared" si="6"/>
        <v>21</v>
      </c>
      <c r="D115" s="10">
        <f>_XLL.VOSEINVHYPERGEOPROB(C115,death,D,M,0)</f>
        <v>0.006711549347555015</v>
      </c>
    </row>
    <row r="116" spans="3:4" ht="12.75">
      <c r="C116" s="4">
        <f t="shared" si="6"/>
        <v>22</v>
      </c>
      <c r="D116" s="10">
        <f>_XLL.VOSEINVHYPERGEOPROB(C116,death,D,M,0)</f>
        <v>0.005376370994469751</v>
      </c>
    </row>
    <row r="117" spans="3:4" ht="12.75">
      <c r="C117" s="4">
        <f t="shared" si="6"/>
        <v>23</v>
      </c>
      <c r="D117" s="10">
        <f>_XLL.VOSEINVHYPERGEOPROB(C117,death,D,M,0)</f>
        <v>0.004281412142049139</v>
      </c>
    </row>
    <row r="118" spans="3:4" ht="12.75">
      <c r="C118" s="4">
        <f t="shared" si="6"/>
        <v>24</v>
      </c>
      <c r="D118" s="10">
        <f>_XLL.VOSEINVHYPERGEOPROB(C118,death,D,M,0)</f>
        <v>0.0033894512791219646</v>
      </c>
    </row>
    <row r="119" spans="3:4" ht="12.75">
      <c r="C119" s="4">
        <f t="shared" si="6"/>
        <v>25</v>
      </c>
      <c r="D119" s="10">
        <f>_XLL.VOSEINVHYPERGEOPROB(C119,death,D,M,0)</f>
        <v>0.00266758976346039</v>
      </c>
    </row>
    <row r="120" spans="3:4" ht="12.75">
      <c r="C120" s="4">
        <f t="shared" si="6"/>
        <v>26</v>
      </c>
      <c r="D120" s="10">
        <f>_XLL.VOSEINVHYPERGEOPROB(C120,death,D,M,0)</f>
        <v>0.002087128977206984</v>
      </c>
    </row>
    <row r="121" spans="3:4" ht="12.75">
      <c r="C121" s="4">
        <f t="shared" si="6"/>
        <v>27</v>
      </c>
      <c r="D121" s="10">
        <f>_XLL.VOSEINVHYPERGEOPROB(C121,death,D,M,0)</f>
        <v>0.0016233225378276303</v>
      </c>
    </row>
    <row r="122" spans="3:4" ht="12.75">
      <c r="C122" s="4">
        <f t="shared" si="6"/>
        <v>28</v>
      </c>
      <c r="D122" s="10">
        <f>_XLL.VOSEINVHYPERGEOPROB(C122,death,D,M,0)</f>
        <v>0.001255053692475375</v>
      </c>
    </row>
    <row r="123" spans="3:4" ht="12.75">
      <c r="C123" s="4">
        <f t="shared" si="6"/>
        <v>29</v>
      </c>
      <c r="D123" s="10">
        <f>_XLL.VOSEINVHYPERGEOPROB(C123,death,D,M,0)</f>
        <v>0.0009644747587495751</v>
      </c>
    </row>
    <row r="124" spans="3:4" ht="12.75">
      <c r="C124" s="12">
        <v>30</v>
      </c>
      <c r="D124" s="11">
        <f>_XLL.VOSEINVHYPERGEOPROB(C124,death,D,M,0)</f>
        <v>0.0007366350693638449</v>
      </c>
    </row>
  </sheetData>
  <sheetProtection/>
  <mergeCells count="16">
    <mergeCell ref="B10:E10"/>
    <mergeCell ref="B11:D11"/>
    <mergeCell ref="B12:D12"/>
    <mergeCell ref="E1:L6"/>
    <mergeCell ref="B23:D23"/>
    <mergeCell ref="B24:D24"/>
    <mergeCell ref="G24:H24"/>
    <mergeCell ref="B13:D13"/>
    <mergeCell ref="B14:D14"/>
    <mergeCell ref="B15:D15"/>
    <mergeCell ref="G27:H27"/>
    <mergeCell ref="E52:F53"/>
    <mergeCell ref="G52:G53"/>
    <mergeCell ref="G25:H25"/>
    <mergeCell ref="G26:H26"/>
    <mergeCell ref="G23:H23"/>
  </mergeCells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Vose Software</dc:creator>
  <cp:keywords/>
  <dc:description/>
  <cp:lastModifiedBy>Timour</cp:lastModifiedBy>
  <dcterms:created xsi:type="dcterms:W3CDTF">2000-03-29T09:57:18Z</dcterms:created>
  <dcterms:modified xsi:type="dcterms:W3CDTF">2009-11-14T09:57:44Z</dcterms:modified>
  <cp:category/>
  <cp:version/>
  <cp:contentType/>
  <cp:contentStatus/>
</cp:coreProperties>
</file>